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U015444\dox\GB\Vol. 26 3-4\10. Herbosch\Lodel\"/>
    </mc:Choice>
  </mc:AlternateContent>
  <xr:revisionPtr revIDLastSave="0" documentId="8_{C3C4B139-C495-4655-AF67-F443AC044860}" xr6:coauthVersionLast="47" xr6:coauthVersionMax="47" xr10:uidLastSave="{00000000-0000-0000-0000-000000000000}"/>
  <bookViews>
    <workbookView xWindow="28680" yWindow="-120" windowWidth="29040" windowHeight="15840" activeTab="6" xr2:uid="{00000000-000D-0000-FFFF-FFFF00000000}"/>
  </bookViews>
  <sheets>
    <sheet name="Classement éch" sheetId="59" r:id="rId1"/>
    <sheet name="Fe2O3vsFeO" sheetId="107" r:id="rId2"/>
    <sheet name="Fe2O3vsMnO" sheetId="106" r:id="rId3"/>
    <sheet name="SiAlvsMn" sheetId="105" r:id="rId4"/>
    <sheet name="SiAlvsFet" sheetId="66" r:id="rId5"/>
    <sheet name="SiAlvsFeK" sheetId="65" r:id="rId6"/>
    <sheet name="TAB" sheetId="1" r:id="rId7"/>
    <sheet name="Mousty 100%" sheetId="104" r:id="rId8"/>
    <sheet name="ISOT" sheetId="2" r:id="rId9"/>
    <sheet name="REF" sheetId="3" r:id="rId10"/>
    <sheet name="Calcul anhydre" sheetId="56" r:id="rId11"/>
  </sheet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328" i="1" l="1"/>
  <c r="BW1" i="1"/>
  <c r="BX1" i="1"/>
  <c r="BY1" i="1"/>
  <c r="BZ1" i="1"/>
  <c r="CD1" i="1"/>
  <c r="CC1" i="1"/>
  <c r="CB1" i="1"/>
  <c r="CA1" i="1"/>
  <c r="BV1" i="1"/>
  <c r="BU1" i="1"/>
  <c r="CW328" i="1"/>
  <c r="CR328" i="1"/>
  <c r="BW328" i="1"/>
  <c r="BX328" i="1"/>
  <c r="BY328" i="1"/>
  <c r="CQ328" i="1"/>
  <c r="CP328" i="1"/>
  <c r="CO328" i="1"/>
  <c r="CK328" i="1"/>
  <c r="CJ328" i="1"/>
  <c r="CI328" i="1"/>
  <c r="CH328" i="1"/>
  <c r="CG328" i="1"/>
  <c r="BZ328" i="1"/>
  <c r="CF328" i="1"/>
  <c r="CD328" i="1"/>
  <c r="CC328" i="1"/>
  <c r="CB328" i="1"/>
  <c r="CA328" i="1"/>
  <c r="BV328" i="1"/>
  <c r="BU328" i="1"/>
  <c r="T322" i="1"/>
  <c r="U322" i="1"/>
  <c r="T323" i="1"/>
  <c r="U323" i="1"/>
  <c r="T324" i="1"/>
  <c r="U324" i="1"/>
  <c r="T325" i="1"/>
  <c r="U325" i="1"/>
  <c r="T326" i="1"/>
  <c r="U326" i="1"/>
  <c r="BU322" i="1"/>
  <c r="BV322" i="1"/>
  <c r="BW322" i="1"/>
  <c r="BX322" i="1"/>
  <c r="BY322" i="1"/>
  <c r="BZ322" i="1"/>
  <c r="CA322" i="1"/>
  <c r="CB322" i="1"/>
  <c r="CC322" i="1"/>
  <c r="CD322" i="1"/>
  <c r="CF322" i="1"/>
  <c r="CG322" i="1"/>
  <c r="CH322" i="1"/>
  <c r="CI322" i="1"/>
  <c r="CJ322" i="1"/>
  <c r="CK322" i="1"/>
  <c r="CL322" i="1"/>
  <c r="CO322" i="1"/>
  <c r="CP322" i="1"/>
  <c r="CQ322" i="1"/>
  <c r="CR322" i="1"/>
  <c r="CW322" i="1"/>
  <c r="BU323" i="1"/>
  <c r="BV323" i="1"/>
  <c r="BW323" i="1"/>
  <c r="BX323" i="1"/>
  <c r="BY323" i="1"/>
  <c r="BZ323" i="1"/>
  <c r="CA323" i="1"/>
  <c r="CB323" i="1"/>
  <c r="CC323" i="1"/>
  <c r="CD323" i="1"/>
  <c r="CF323" i="1"/>
  <c r="CG323" i="1"/>
  <c r="CH323" i="1"/>
  <c r="CI323" i="1"/>
  <c r="CJ323" i="1"/>
  <c r="CK323" i="1"/>
  <c r="CL323" i="1"/>
  <c r="CO323" i="1"/>
  <c r="CP323" i="1"/>
  <c r="CQ323" i="1"/>
  <c r="CR323" i="1"/>
  <c r="CW323" i="1"/>
  <c r="BU324" i="1"/>
  <c r="BV324" i="1"/>
  <c r="BW324" i="1"/>
  <c r="BX324" i="1"/>
  <c r="BY324" i="1"/>
  <c r="BZ324" i="1"/>
  <c r="CA324" i="1"/>
  <c r="CB324" i="1"/>
  <c r="CC324" i="1"/>
  <c r="CD324" i="1"/>
  <c r="CF324" i="1"/>
  <c r="CG324" i="1"/>
  <c r="CH324" i="1"/>
  <c r="CI324" i="1"/>
  <c r="CJ324" i="1"/>
  <c r="CK324" i="1"/>
  <c r="CL324" i="1"/>
  <c r="CO324" i="1"/>
  <c r="CP324" i="1"/>
  <c r="CQ324" i="1"/>
  <c r="CR324" i="1"/>
  <c r="CW324" i="1"/>
  <c r="BU325" i="1"/>
  <c r="BV325" i="1"/>
  <c r="BW325" i="1"/>
  <c r="BX325" i="1"/>
  <c r="BY325" i="1"/>
  <c r="BZ325" i="1"/>
  <c r="CA325" i="1"/>
  <c r="CB325" i="1"/>
  <c r="CC325" i="1"/>
  <c r="CD325" i="1"/>
  <c r="CF325" i="1"/>
  <c r="CG325" i="1"/>
  <c r="CH325" i="1"/>
  <c r="CI325" i="1"/>
  <c r="CJ325" i="1"/>
  <c r="CK325" i="1"/>
  <c r="CL325" i="1"/>
  <c r="CO325" i="1"/>
  <c r="CP325" i="1"/>
  <c r="CQ325" i="1"/>
  <c r="CR325" i="1"/>
  <c r="CW325" i="1"/>
  <c r="BU326" i="1"/>
  <c r="BV326" i="1"/>
  <c r="BW326" i="1"/>
  <c r="BX326" i="1"/>
  <c r="BY326" i="1"/>
  <c r="BZ326" i="1"/>
  <c r="CA326" i="1"/>
  <c r="CB326" i="1"/>
  <c r="CC326" i="1"/>
  <c r="CD326" i="1"/>
  <c r="CF326" i="1"/>
  <c r="CG326" i="1"/>
  <c r="CH326" i="1"/>
  <c r="CI326" i="1"/>
  <c r="CJ326" i="1"/>
  <c r="CK326" i="1"/>
  <c r="CL326" i="1"/>
  <c r="CO326" i="1"/>
  <c r="CP326" i="1"/>
  <c r="CQ326" i="1"/>
  <c r="CR326" i="1"/>
  <c r="CW326" i="1"/>
  <c r="O42" i="104"/>
  <c r="O43" i="104"/>
  <c r="O44" i="104"/>
  <c r="O45" i="104"/>
  <c r="O41" i="104"/>
  <c r="S45" i="104"/>
  <c r="T45" i="104"/>
  <c r="U45" i="104"/>
  <c r="V45" i="104"/>
  <c r="W45" i="104"/>
  <c r="X45" i="104"/>
  <c r="Y45" i="104"/>
  <c r="Z45" i="104"/>
  <c r="AA45" i="104"/>
  <c r="AB45" i="104"/>
  <c r="AC45" i="104"/>
  <c r="S44" i="104"/>
  <c r="T44" i="104"/>
  <c r="U44" i="104"/>
  <c r="V44" i="104"/>
  <c r="W44" i="104"/>
  <c r="X44" i="104"/>
  <c r="Y44" i="104"/>
  <c r="Z44" i="104"/>
  <c r="AA44" i="104"/>
  <c r="AB44" i="104"/>
  <c r="AC44" i="104"/>
  <c r="S43" i="104"/>
  <c r="T43" i="104"/>
  <c r="U43" i="104"/>
  <c r="V43" i="104"/>
  <c r="W43" i="104"/>
  <c r="X43" i="104"/>
  <c r="Y43" i="104"/>
  <c r="Z43" i="104"/>
  <c r="AA43" i="104"/>
  <c r="AB43" i="104"/>
  <c r="AC43" i="104"/>
  <c r="S42" i="104"/>
  <c r="T42" i="104"/>
  <c r="U42" i="104"/>
  <c r="V42" i="104"/>
  <c r="W42" i="104"/>
  <c r="X42" i="104"/>
  <c r="Y42" i="104"/>
  <c r="Z42" i="104"/>
  <c r="AA42" i="104"/>
  <c r="AB42" i="104"/>
  <c r="AC42" i="104"/>
  <c r="S41" i="104"/>
  <c r="T41" i="104"/>
  <c r="U41" i="104"/>
  <c r="V41" i="104"/>
  <c r="W41" i="104"/>
  <c r="X41" i="104"/>
  <c r="Y41" i="104"/>
  <c r="Z41" i="104"/>
  <c r="AA41" i="104"/>
  <c r="AB41" i="104"/>
  <c r="AC41" i="104"/>
  <c r="G31" i="104"/>
  <c r="O31" i="104"/>
  <c r="AB31" i="104"/>
  <c r="CJ319" i="1"/>
  <c r="CJ320" i="1"/>
  <c r="CJ321" i="1"/>
  <c r="O59" i="104"/>
  <c r="O62" i="104"/>
  <c r="S62" i="104"/>
  <c r="T62" i="104"/>
  <c r="U62" i="104"/>
  <c r="V62" i="104"/>
  <c r="W62" i="104"/>
  <c r="X62" i="104"/>
  <c r="Y62" i="104"/>
  <c r="Z62" i="104"/>
  <c r="AA62" i="104"/>
  <c r="AB62" i="104"/>
  <c r="AC62" i="104"/>
  <c r="O61" i="104"/>
  <c r="S61" i="104"/>
  <c r="T61" i="104"/>
  <c r="U61" i="104"/>
  <c r="V61" i="104"/>
  <c r="W61" i="104"/>
  <c r="X61" i="104"/>
  <c r="Y61" i="104"/>
  <c r="Z61" i="104"/>
  <c r="AA61" i="104"/>
  <c r="AB61" i="104"/>
  <c r="AC61" i="104"/>
  <c r="O60" i="104"/>
  <c r="S60" i="104"/>
  <c r="T60" i="104"/>
  <c r="U60" i="104"/>
  <c r="V60" i="104"/>
  <c r="W60" i="104"/>
  <c r="X60" i="104"/>
  <c r="Y60" i="104"/>
  <c r="Z60" i="104"/>
  <c r="AA60" i="104"/>
  <c r="AB60" i="104"/>
  <c r="AC60" i="104"/>
  <c r="S59" i="104"/>
  <c r="T59" i="104"/>
  <c r="U59" i="104"/>
  <c r="V59" i="104"/>
  <c r="W59" i="104"/>
  <c r="X59" i="104"/>
  <c r="Y59" i="104"/>
  <c r="Z59" i="104"/>
  <c r="AA59" i="104"/>
  <c r="AB59" i="104"/>
  <c r="AC59" i="104"/>
  <c r="O57" i="104"/>
  <c r="S57" i="104"/>
  <c r="T57" i="104"/>
  <c r="U57" i="104"/>
  <c r="V57" i="104"/>
  <c r="W57" i="104"/>
  <c r="X57" i="104"/>
  <c r="Y57" i="104"/>
  <c r="Z57" i="104"/>
  <c r="AA57" i="104"/>
  <c r="AB57" i="104"/>
  <c r="AC57" i="104"/>
  <c r="O56" i="104"/>
  <c r="S56" i="104"/>
  <c r="T56" i="104"/>
  <c r="U56" i="104"/>
  <c r="V56" i="104"/>
  <c r="W56" i="104"/>
  <c r="X56" i="104"/>
  <c r="Y56" i="104"/>
  <c r="Z56" i="104"/>
  <c r="AA56" i="104"/>
  <c r="AB56" i="104"/>
  <c r="AC56" i="104"/>
  <c r="O55" i="104"/>
  <c r="S55" i="104"/>
  <c r="T55" i="104"/>
  <c r="U55" i="104"/>
  <c r="V55" i="104"/>
  <c r="W55" i="104"/>
  <c r="X55" i="104"/>
  <c r="Y55" i="104"/>
  <c r="Z55" i="104"/>
  <c r="AA55" i="104"/>
  <c r="AB55" i="104"/>
  <c r="AC55" i="104"/>
  <c r="O54" i="104"/>
  <c r="S54" i="104"/>
  <c r="T54" i="104"/>
  <c r="U54" i="104"/>
  <c r="V54" i="104"/>
  <c r="W54" i="104"/>
  <c r="X54" i="104"/>
  <c r="Y54" i="104"/>
  <c r="Z54" i="104"/>
  <c r="AA54" i="104"/>
  <c r="AB54" i="104"/>
  <c r="AC54" i="104"/>
  <c r="O53" i="104"/>
  <c r="S53" i="104"/>
  <c r="T53" i="104"/>
  <c r="U53" i="104"/>
  <c r="V53" i="104"/>
  <c r="W53" i="104"/>
  <c r="X53" i="104"/>
  <c r="Y53" i="104"/>
  <c r="Z53" i="104"/>
  <c r="AA53" i="104"/>
  <c r="AB53" i="104"/>
  <c r="AC53" i="104"/>
  <c r="O52" i="104"/>
  <c r="S52" i="104"/>
  <c r="T52" i="104"/>
  <c r="U52" i="104"/>
  <c r="V52" i="104"/>
  <c r="W52" i="104"/>
  <c r="X52" i="104"/>
  <c r="Y52" i="104"/>
  <c r="Z52" i="104"/>
  <c r="AA52" i="104"/>
  <c r="AB52" i="104"/>
  <c r="AC52" i="104"/>
  <c r="O51" i="104"/>
  <c r="S51" i="104"/>
  <c r="T51" i="104"/>
  <c r="U51" i="104"/>
  <c r="V51" i="104"/>
  <c r="W51" i="104"/>
  <c r="X51" i="104"/>
  <c r="Y51" i="104"/>
  <c r="Z51" i="104"/>
  <c r="AA51" i="104"/>
  <c r="AB51" i="104"/>
  <c r="AC51" i="104"/>
  <c r="O50" i="104"/>
  <c r="S50" i="104"/>
  <c r="T50" i="104"/>
  <c r="U50" i="104"/>
  <c r="V50" i="104"/>
  <c r="W50" i="104"/>
  <c r="X50" i="104"/>
  <c r="Y50" i="104"/>
  <c r="Z50" i="104"/>
  <c r="AA50" i="104"/>
  <c r="AB50" i="104"/>
  <c r="AC50" i="104"/>
  <c r="G47" i="104"/>
  <c r="O47" i="104"/>
  <c r="AB47" i="104"/>
  <c r="G48" i="104"/>
  <c r="O48" i="104"/>
  <c r="AB48" i="104"/>
  <c r="AE48" i="104"/>
  <c r="AD48" i="104"/>
  <c r="S48" i="104"/>
  <c r="T48" i="104"/>
  <c r="U48" i="104"/>
  <c r="V48" i="104"/>
  <c r="W48" i="104"/>
  <c r="X48" i="104"/>
  <c r="Y48" i="104"/>
  <c r="Z48" i="104"/>
  <c r="AA48" i="104"/>
  <c r="AC48" i="104"/>
  <c r="AE47" i="104"/>
  <c r="AD47" i="104"/>
  <c r="S47" i="104"/>
  <c r="T47" i="104"/>
  <c r="U47" i="104"/>
  <c r="V47" i="104"/>
  <c r="W47" i="104"/>
  <c r="X47" i="104"/>
  <c r="Y47" i="104"/>
  <c r="Z47" i="104"/>
  <c r="AA47" i="104"/>
  <c r="AC47" i="104"/>
  <c r="CW319" i="1"/>
  <c r="DN319" i="1"/>
  <c r="CW320" i="1"/>
  <c r="DN320" i="1"/>
  <c r="CW321" i="1"/>
  <c r="DN321" i="1"/>
  <c r="BX319" i="1"/>
  <c r="BZ319" i="1"/>
  <c r="CF319" i="1"/>
  <c r="BY319" i="1"/>
  <c r="CG319" i="1"/>
  <c r="CH319" i="1"/>
  <c r="CI319" i="1"/>
  <c r="CK319" i="1"/>
  <c r="CL319" i="1"/>
  <c r="CO319" i="1"/>
  <c r="CP319" i="1"/>
  <c r="BW319" i="1"/>
  <c r="CQ319" i="1"/>
  <c r="CR319" i="1"/>
  <c r="BX320" i="1"/>
  <c r="BZ320" i="1"/>
  <c r="CF320" i="1"/>
  <c r="BY320" i="1"/>
  <c r="CG320" i="1"/>
  <c r="CH320" i="1"/>
  <c r="CI320" i="1"/>
  <c r="CK320" i="1"/>
  <c r="CL320" i="1"/>
  <c r="CO320" i="1"/>
  <c r="CP320" i="1"/>
  <c r="BW320" i="1"/>
  <c r="CQ320" i="1"/>
  <c r="CR320" i="1"/>
  <c r="BX321" i="1"/>
  <c r="BZ321" i="1"/>
  <c r="CF321" i="1"/>
  <c r="BY321" i="1"/>
  <c r="CG321" i="1"/>
  <c r="CH321" i="1"/>
  <c r="CI321" i="1"/>
  <c r="CK321" i="1"/>
  <c r="CL321" i="1"/>
  <c r="CO321" i="1"/>
  <c r="CP321" i="1"/>
  <c r="BW321" i="1"/>
  <c r="CQ321" i="1"/>
  <c r="CR321" i="1"/>
  <c r="BW256" i="1"/>
  <c r="BW257" i="1"/>
  <c r="BW258" i="1"/>
  <c r="BW259" i="1"/>
  <c r="BW260" i="1"/>
  <c r="BW255" i="1"/>
  <c r="G4" i="104"/>
  <c r="O4" i="104"/>
  <c r="AE4" i="104"/>
  <c r="G5" i="104"/>
  <c r="O5" i="104"/>
  <c r="AE5" i="104"/>
  <c r="G6" i="104"/>
  <c r="O6" i="104"/>
  <c r="AE6" i="104"/>
  <c r="G7" i="104"/>
  <c r="O7" i="104"/>
  <c r="AE7" i="104"/>
  <c r="G8" i="104"/>
  <c r="O8" i="104"/>
  <c r="AE8" i="104"/>
  <c r="G9" i="104"/>
  <c r="O9" i="104"/>
  <c r="AE9" i="104"/>
  <c r="G14" i="104"/>
  <c r="O14" i="104"/>
  <c r="AE14" i="104"/>
  <c r="G15" i="104"/>
  <c r="O15" i="104"/>
  <c r="AE15" i="104"/>
  <c r="G16" i="104"/>
  <c r="O16" i="104"/>
  <c r="AE16" i="104"/>
  <c r="G17" i="104"/>
  <c r="O17" i="104"/>
  <c r="AE17" i="104"/>
  <c r="G18" i="104"/>
  <c r="O18" i="104"/>
  <c r="AE18" i="104"/>
  <c r="G19" i="104"/>
  <c r="O19" i="104"/>
  <c r="AE19" i="104"/>
  <c r="G20" i="104"/>
  <c r="O20" i="104"/>
  <c r="AE20" i="104"/>
  <c r="G21" i="104"/>
  <c r="O21" i="104"/>
  <c r="AE21" i="104"/>
  <c r="G22" i="104"/>
  <c r="O22" i="104"/>
  <c r="AE22" i="104"/>
  <c r="G23" i="104"/>
  <c r="O23" i="104"/>
  <c r="AE23" i="104"/>
  <c r="G24" i="104"/>
  <c r="O24" i="104"/>
  <c r="AE24" i="104"/>
  <c r="G25" i="104"/>
  <c r="O25" i="104"/>
  <c r="AE25" i="104"/>
  <c r="AD5" i="104"/>
  <c r="AD6" i="104"/>
  <c r="AD7" i="104"/>
  <c r="AD8" i="104"/>
  <c r="AD9" i="104"/>
  <c r="G10" i="104"/>
  <c r="O10" i="104"/>
  <c r="AD10" i="104"/>
  <c r="G11" i="104"/>
  <c r="O11" i="104"/>
  <c r="AD11" i="104"/>
  <c r="G12" i="104"/>
  <c r="O12" i="104"/>
  <c r="AD12" i="104"/>
  <c r="G13" i="104"/>
  <c r="O13" i="104"/>
  <c r="AD13" i="104"/>
  <c r="AD14" i="104"/>
  <c r="AD15" i="104"/>
  <c r="AD16" i="104"/>
  <c r="AD17" i="104"/>
  <c r="AD18" i="104"/>
  <c r="AD19" i="104"/>
  <c r="AD20" i="104"/>
  <c r="AD21" i="104"/>
  <c r="AD22" i="104"/>
  <c r="AD23" i="104"/>
  <c r="AD24" i="104"/>
  <c r="AD25" i="104"/>
  <c r="G26" i="104"/>
  <c r="O26" i="104"/>
  <c r="AD26" i="104"/>
  <c r="G27" i="104"/>
  <c r="O27" i="104"/>
  <c r="AD27" i="104"/>
  <c r="G28" i="104"/>
  <c r="O28" i="104"/>
  <c r="AD28" i="104"/>
  <c r="G29" i="104"/>
  <c r="O29" i="104"/>
  <c r="AD29" i="104"/>
  <c r="G30" i="104"/>
  <c r="O30" i="104"/>
  <c r="AD30" i="104"/>
  <c r="AD31" i="104"/>
  <c r="G32" i="104"/>
  <c r="O32" i="104"/>
  <c r="AD32" i="104"/>
  <c r="G33" i="104"/>
  <c r="O33" i="104"/>
  <c r="AD33" i="104"/>
  <c r="G34" i="104"/>
  <c r="O34" i="104"/>
  <c r="AD34" i="104"/>
  <c r="G35" i="104"/>
  <c r="O35" i="104"/>
  <c r="AD35" i="104"/>
  <c r="G36" i="104"/>
  <c r="O36" i="104"/>
  <c r="AD36" i="104"/>
  <c r="G37" i="104"/>
  <c r="O37" i="104"/>
  <c r="AD37" i="104"/>
  <c r="G38" i="104"/>
  <c r="O38" i="104"/>
  <c r="AD38" i="104"/>
  <c r="G39" i="104"/>
  <c r="O39" i="104"/>
  <c r="AD39" i="104"/>
  <c r="AD4" i="104"/>
  <c r="T4" i="104"/>
  <c r="U4" i="104"/>
  <c r="V4" i="104"/>
  <c r="W4" i="104"/>
  <c r="X4" i="104"/>
  <c r="Y4" i="104"/>
  <c r="Z4" i="104"/>
  <c r="AA4" i="104"/>
  <c r="AB4" i="104"/>
  <c r="T5" i="104"/>
  <c r="U5" i="104"/>
  <c r="V5" i="104"/>
  <c r="W5" i="104"/>
  <c r="X5" i="104"/>
  <c r="Y5" i="104"/>
  <c r="Z5" i="104"/>
  <c r="AA5" i="104"/>
  <c r="AB5" i="104"/>
  <c r="T6" i="104"/>
  <c r="U6" i="104"/>
  <c r="V6" i="104"/>
  <c r="W6" i="104"/>
  <c r="X6" i="104"/>
  <c r="Y6" i="104"/>
  <c r="Z6" i="104"/>
  <c r="AA6" i="104"/>
  <c r="AB6" i="104"/>
  <c r="T7" i="104"/>
  <c r="U7" i="104"/>
  <c r="V7" i="104"/>
  <c r="W7" i="104"/>
  <c r="X7" i="104"/>
  <c r="Y7" i="104"/>
  <c r="Z7" i="104"/>
  <c r="AA7" i="104"/>
  <c r="AB7" i="104"/>
  <c r="T8" i="104"/>
  <c r="U8" i="104"/>
  <c r="V8" i="104"/>
  <c r="W8" i="104"/>
  <c r="X8" i="104"/>
  <c r="Y8" i="104"/>
  <c r="Z8" i="104"/>
  <c r="AA8" i="104"/>
  <c r="AB8" i="104"/>
  <c r="T9" i="104"/>
  <c r="U9" i="104"/>
  <c r="V9" i="104"/>
  <c r="W9" i="104"/>
  <c r="X9" i="104"/>
  <c r="Y9" i="104"/>
  <c r="Z9" i="104"/>
  <c r="AA9" i="104"/>
  <c r="AB9" i="104"/>
  <c r="T10" i="104"/>
  <c r="U10" i="104"/>
  <c r="V10" i="104"/>
  <c r="W10" i="104"/>
  <c r="X10" i="104"/>
  <c r="Y10" i="104"/>
  <c r="Z10" i="104"/>
  <c r="AA10" i="104"/>
  <c r="T11" i="104"/>
  <c r="U11" i="104"/>
  <c r="V11" i="104"/>
  <c r="W11" i="104"/>
  <c r="X11" i="104"/>
  <c r="Y11" i="104"/>
  <c r="Z11" i="104"/>
  <c r="AA11" i="104"/>
  <c r="T12" i="104"/>
  <c r="U12" i="104"/>
  <c r="V12" i="104"/>
  <c r="W12" i="104"/>
  <c r="X12" i="104"/>
  <c r="Y12" i="104"/>
  <c r="Z12" i="104"/>
  <c r="AA12" i="104"/>
  <c r="T13" i="104"/>
  <c r="U13" i="104"/>
  <c r="V13" i="104"/>
  <c r="W13" i="104"/>
  <c r="X13" i="104"/>
  <c r="Y13" i="104"/>
  <c r="Z13" i="104"/>
  <c r="AA13" i="104"/>
  <c r="T14" i="104"/>
  <c r="U14" i="104"/>
  <c r="V14" i="104"/>
  <c r="W14" i="104"/>
  <c r="X14" i="104"/>
  <c r="Y14" i="104"/>
  <c r="Z14" i="104"/>
  <c r="AA14" i="104"/>
  <c r="T15" i="104"/>
  <c r="U15" i="104"/>
  <c r="V15" i="104"/>
  <c r="W15" i="104"/>
  <c r="X15" i="104"/>
  <c r="Y15" i="104"/>
  <c r="Z15" i="104"/>
  <c r="AA15" i="104"/>
  <c r="T16" i="104"/>
  <c r="U16" i="104"/>
  <c r="V16" i="104"/>
  <c r="W16" i="104"/>
  <c r="X16" i="104"/>
  <c r="Y16" i="104"/>
  <c r="Z16" i="104"/>
  <c r="AA16" i="104"/>
  <c r="T17" i="104"/>
  <c r="U17" i="104"/>
  <c r="V17" i="104"/>
  <c r="W17" i="104"/>
  <c r="X17" i="104"/>
  <c r="Y17" i="104"/>
  <c r="Z17" i="104"/>
  <c r="AA17" i="104"/>
  <c r="T18" i="104"/>
  <c r="U18" i="104"/>
  <c r="V18" i="104"/>
  <c r="W18" i="104"/>
  <c r="X18" i="104"/>
  <c r="Y18" i="104"/>
  <c r="Z18" i="104"/>
  <c r="AA18" i="104"/>
  <c r="T19" i="104"/>
  <c r="U19" i="104"/>
  <c r="V19" i="104"/>
  <c r="W19" i="104"/>
  <c r="X19" i="104"/>
  <c r="Y19" i="104"/>
  <c r="Z19" i="104"/>
  <c r="AA19" i="104"/>
  <c r="T20" i="104"/>
  <c r="U20" i="104"/>
  <c r="V20" i="104"/>
  <c r="W20" i="104"/>
  <c r="X20" i="104"/>
  <c r="Y20" i="104"/>
  <c r="Z20" i="104"/>
  <c r="AA20" i="104"/>
  <c r="T21" i="104"/>
  <c r="U21" i="104"/>
  <c r="V21" i="104"/>
  <c r="W21" i="104"/>
  <c r="X21" i="104"/>
  <c r="Y21" i="104"/>
  <c r="Z21" i="104"/>
  <c r="AA21" i="104"/>
  <c r="T22" i="104"/>
  <c r="U22" i="104"/>
  <c r="V22" i="104"/>
  <c r="W22" i="104"/>
  <c r="X22" i="104"/>
  <c r="Y22" i="104"/>
  <c r="Z22" i="104"/>
  <c r="AA22" i="104"/>
  <c r="T23" i="104"/>
  <c r="U23" i="104"/>
  <c r="V23" i="104"/>
  <c r="W23" i="104"/>
  <c r="X23" i="104"/>
  <c r="Y23" i="104"/>
  <c r="Z23" i="104"/>
  <c r="AA23" i="104"/>
  <c r="T24" i="104"/>
  <c r="U24" i="104"/>
  <c r="V24" i="104"/>
  <c r="W24" i="104"/>
  <c r="X24" i="104"/>
  <c r="Y24" i="104"/>
  <c r="Z24" i="104"/>
  <c r="AA24" i="104"/>
  <c r="T25" i="104"/>
  <c r="U25" i="104"/>
  <c r="V25" i="104"/>
  <c r="W25" i="104"/>
  <c r="X25" i="104"/>
  <c r="Y25" i="104"/>
  <c r="Z25" i="104"/>
  <c r="AA25" i="104"/>
  <c r="T26" i="104"/>
  <c r="U26" i="104"/>
  <c r="V26" i="104"/>
  <c r="W26" i="104"/>
  <c r="X26" i="104"/>
  <c r="Y26" i="104"/>
  <c r="Z26" i="104"/>
  <c r="AA26" i="104"/>
  <c r="AB26" i="104"/>
  <c r="T27" i="104"/>
  <c r="U27" i="104"/>
  <c r="V27" i="104"/>
  <c r="W27" i="104"/>
  <c r="X27" i="104"/>
  <c r="Y27" i="104"/>
  <c r="Z27" i="104"/>
  <c r="AA27" i="104"/>
  <c r="AB27" i="104"/>
  <c r="T28" i="104"/>
  <c r="U28" i="104"/>
  <c r="V28" i="104"/>
  <c r="W28" i="104"/>
  <c r="X28" i="104"/>
  <c r="Y28" i="104"/>
  <c r="Z28" i="104"/>
  <c r="AA28" i="104"/>
  <c r="AB28" i="104"/>
  <c r="T29" i="104"/>
  <c r="U29" i="104"/>
  <c r="V29" i="104"/>
  <c r="W29" i="104"/>
  <c r="X29" i="104"/>
  <c r="Y29" i="104"/>
  <c r="Z29" i="104"/>
  <c r="AA29" i="104"/>
  <c r="AB29" i="104"/>
  <c r="T30" i="104"/>
  <c r="U30" i="104"/>
  <c r="V30" i="104"/>
  <c r="W30" i="104"/>
  <c r="X30" i="104"/>
  <c r="Y30" i="104"/>
  <c r="Z30" i="104"/>
  <c r="AA30" i="104"/>
  <c r="AB30" i="104"/>
  <c r="T31" i="104"/>
  <c r="U31" i="104"/>
  <c r="V31" i="104"/>
  <c r="W31" i="104"/>
  <c r="X31" i="104"/>
  <c r="Y31" i="104"/>
  <c r="Z31" i="104"/>
  <c r="AA31" i="104"/>
  <c r="T32" i="104"/>
  <c r="U32" i="104"/>
  <c r="V32" i="104"/>
  <c r="W32" i="104"/>
  <c r="X32" i="104"/>
  <c r="Y32" i="104"/>
  <c r="Z32" i="104"/>
  <c r="AA32" i="104"/>
  <c r="AB32" i="104"/>
  <c r="T33" i="104"/>
  <c r="U33" i="104"/>
  <c r="V33" i="104"/>
  <c r="W33" i="104"/>
  <c r="X33" i="104"/>
  <c r="Y33" i="104"/>
  <c r="Z33" i="104"/>
  <c r="AA33" i="104"/>
  <c r="AB33" i="104"/>
  <c r="T34" i="104"/>
  <c r="U34" i="104"/>
  <c r="V34" i="104"/>
  <c r="W34" i="104"/>
  <c r="X34" i="104"/>
  <c r="Y34" i="104"/>
  <c r="Z34" i="104"/>
  <c r="AA34" i="104"/>
  <c r="T35" i="104"/>
  <c r="U35" i="104"/>
  <c r="V35" i="104"/>
  <c r="W35" i="104"/>
  <c r="X35" i="104"/>
  <c r="Y35" i="104"/>
  <c r="Z35" i="104"/>
  <c r="AA35" i="104"/>
  <c r="AB35" i="104"/>
  <c r="T36" i="104"/>
  <c r="U36" i="104"/>
  <c r="V36" i="104"/>
  <c r="W36" i="104"/>
  <c r="X36" i="104"/>
  <c r="Y36" i="104"/>
  <c r="Z36" i="104"/>
  <c r="AA36" i="104"/>
  <c r="AB36" i="104"/>
  <c r="T37" i="104"/>
  <c r="U37" i="104"/>
  <c r="V37" i="104"/>
  <c r="W37" i="104"/>
  <c r="X37" i="104"/>
  <c r="Y37" i="104"/>
  <c r="Z37" i="104"/>
  <c r="AA37" i="104"/>
  <c r="AB37" i="104"/>
  <c r="T38" i="104"/>
  <c r="U38" i="104"/>
  <c r="V38" i="104"/>
  <c r="W38" i="104"/>
  <c r="X38" i="104"/>
  <c r="Y38" i="104"/>
  <c r="Z38" i="104"/>
  <c r="AA38" i="104"/>
  <c r="AB38" i="104"/>
  <c r="T39" i="104"/>
  <c r="U39" i="104"/>
  <c r="V39" i="104"/>
  <c r="W39" i="104"/>
  <c r="X39" i="104"/>
  <c r="Y39" i="104"/>
  <c r="Z39" i="104"/>
  <c r="AA39" i="104"/>
  <c r="AB39" i="104"/>
  <c r="S5" i="104"/>
  <c r="S6" i="104"/>
  <c r="S7" i="104"/>
  <c r="S8" i="104"/>
  <c r="S9" i="104"/>
  <c r="S10" i="104"/>
  <c r="S11" i="104"/>
  <c r="S12" i="104"/>
  <c r="S13" i="104"/>
  <c r="S14" i="104"/>
  <c r="S15" i="104"/>
  <c r="S16" i="104"/>
  <c r="S17" i="104"/>
  <c r="S18" i="104"/>
  <c r="S19" i="104"/>
  <c r="S20" i="104"/>
  <c r="S21" i="104"/>
  <c r="S22" i="104"/>
  <c r="S23" i="104"/>
  <c r="S24" i="104"/>
  <c r="S25" i="104"/>
  <c r="S26" i="104"/>
  <c r="S27" i="104"/>
  <c r="S28" i="104"/>
  <c r="S29" i="104"/>
  <c r="S30" i="104"/>
  <c r="S31" i="104"/>
  <c r="S32" i="104"/>
  <c r="S33" i="104"/>
  <c r="S34" i="104"/>
  <c r="S35" i="104"/>
  <c r="S36" i="104"/>
  <c r="S37" i="104"/>
  <c r="S38" i="104"/>
  <c r="S39" i="104"/>
  <c r="S4" i="104"/>
  <c r="AC5" i="104"/>
  <c r="AC6" i="104"/>
  <c r="AC7" i="104"/>
  <c r="AC8" i="104"/>
  <c r="AC9" i="104"/>
  <c r="AC10" i="104"/>
  <c r="AC11" i="104"/>
  <c r="AC12" i="104"/>
  <c r="AC13" i="104"/>
  <c r="AC14" i="104"/>
  <c r="AC15" i="104"/>
  <c r="AC16" i="104"/>
  <c r="AC17" i="104"/>
  <c r="AC18" i="104"/>
  <c r="AC19" i="104"/>
  <c r="AC20" i="104"/>
  <c r="AC21" i="104"/>
  <c r="AC22" i="104"/>
  <c r="AC23" i="104"/>
  <c r="AC24" i="104"/>
  <c r="AC25" i="104"/>
  <c r="AC26" i="104"/>
  <c r="AC27" i="104"/>
  <c r="AC28" i="104"/>
  <c r="AC29" i="104"/>
  <c r="AC30" i="104"/>
  <c r="AC31" i="104"/>
  <c r="AC32" i="104"/>
  <c r="AC33" i="104"/>
  <c r="AC34" i="104"/>
  <c r="AC35" i="104"/>
  <c r="AC36" i="104"/>
  <c r="AC37" i="104"/>
  <c r="AC38" i="104"/>
  <c r="AC39" i="104"/>
  <c r="AC4" i="104"/>
  <c r="CO69" i="1"/>
  <c r="CP69" i="1"/>
  <c r="BW69" i="1"/>
  <c r="BX69" i="1"/>
  <c r="BY69" i="1"/>
  <c r="CQ69" i="1"/>
  <c r="CR69" i="1"/>
  <c r="CO70" i="1"/>
  <c r="CP70" i="1"/>
  <c r="BW70" i="1"/>
  <c r="BX70" i="1"/>
  <c r="BY70" i="1"/>
  <c r="CQ70" i="1"/>
  <c r="CR70" i="1"/>
  <c r="CO71" i="1"/>
  <c r="CP71" i="1"/>
  <c r="BW71" i="1"/>
  <c r="BX71" i="1"/>
  <c r="BY71" i="1"/>
  <c r="CQ71" i="1"/>
  <c r="CR71" i="1"/>
  <c r="CO72" i="1"/>
  <c r="CP72" i="1"/>
  <c r="BW72" i="1"/>
  <c r="BX72" i="1"/>
  <c r="BY72" i="1"/>
  <c r="CQ72" i="1"/>
  <c r="CR72" i="1"/>
  <c r="CO73" i="1"/>
  <c r="CP73" i="1"/>
  <c r="BW73" i="1"/>
  <c r="BX73" i="1"/>
  <c r="BY73" i="1"/>
  <c r="CQ73" i="1"/>
  <c r="CR73" i="1"/>
  <c r="CO74" i="1"/>
  <c r="CP74" i="1"/>
  <c r="BW74" i="1"/>
  <c r="BX74" i="1"/>
  <c r="BY74" i="1"/>
  <c r="CQ74" i="1"/>
  <c r="CR74" i="1"/>
  <c r="CO75" i="1"/>
  <c r="CP75" i="1"/>
  <c r="BW75" i="1"/>
  <c r="BX75" i="1"/>
  <c r="BY75" i="1"/>
  <c r="CQ75" i="1"/>
  <c r="CR75" i="1"/>
  <c r="CO186" i="1"/>
  <c r="CP186" i="1"/>
  <c r="BW186" i="1"/>
  <c r="BX186" i="1"/>
  <c r="BY186" i="1"/>
  <c r="CQ186" i="1"/>
  <c r="CR186" i="1"/>
  <c r="CO187" i="1"/>
  <c r="CP187" i="1"/>
  <c r="BW187" i="1"/>
  <c r="BX187" i="1"/>
  <c r="BY187" i="1"/>
  <c r="CQ187" i="1"/>
  <c r="CR187" i="1"/>
  <c r="CO188" i="1"/>
  <c r="CP188" i="1"/>
  <c r="BW188" i="1"/>
  <c r="BX188" i="1"/>
  <c r="BY188" i="1"/>
  <c r="CQ188" i="1"/>
  <c r="CR188" i="1"/>
  <c r="CO189" i="1"/>
  <c r="CP189" i="1"/>
  <c r="BW189" i="1"/>
  <c r="BX189" i="1"/>
  <c r="BY189" i="1"/>
  <c r="CQ189" i="1"/>
  <c r="CR189" i="1"/>
  <c r="CO190" i="1"/>
  <c r="CP190" i="1"/>
  <c r="BW190" i="1"/>
  <c r="BX190" i="1"/>
  <c r="BY190" i="1"/>
  <c r="CQ190" i="1"/>
  <c r="CR190" i="1"/>
  <c r="CO191" i="1"/>
  <c r="CP191" i="1"/>
  <c r="BW191" i="1"/>
  <c r="BX191" i="1"/>
  <c r="BY191" i="1"/>
  <c r="CQ191" i="1"/>
  <c r="CR191" i="1"/>
  <c r="CO192" i="1"/>
  <c r="CP192" i="1"/>
  <c r="BW192" i="1"/>
  <c r="BX192" i="1"/>
  <c r="BY192" i="1"/>
  <c r="CQ192" i="1"/>
  <c r="CR192" i="1"/>
  <c r="CO193" i="1"/>
  <c r="CP193" i="1"/>
  <c r="BW193" i="1"/>
  <c r="BX193" i="1"/>
  <c r="BY193" i="1"/>
  <c r="CQ193" i="1"/>
  <c r="CR193" i="1"/>
  <c r="CO194" i="1"/>
  <c r="CP194" i="1"/>
  <c r="BW194" i="1"/>
  <c r="BX194" i="1"/>
  <c r="BY194" i="1"/>
  <c r="CQ194" i="1"/>
  <c r="CR194" i="1"/>
  <c r="CO195" i="1"/>
  <c r="CP195" i="1"/>
  <c r="BW195" i="1"/>
  <c r="BX195" i="1"/>
  <c r="BY195" i="1"/>
  <c r="CQ195" i="1"/>
  <c r="CR195" i="1"/>
  <c r="CO196" i="1"/>
  <c r="CP196" i="1"/>
  <c r="BW196" i="1"/>
  <c r="BX196" i="1"/>
  <c r="BY196" i="1"/>
  <c r="CQ196" i="1"/>
  <c r="CR196" i="1"/>
  <c r="CO197" i="1"/>
  <c r="CP197" i="1"/>
  <c r="BW197" i="1"/>
  <c r="BX197" i="1"/>
  <c r="BY197" i="1"/>
  <c r="CQ197" i="1"/>
  <c r="CR197" i="1"/>
  <c r="CO198" i="1"/>
  <c r="CP198" i="1"/>
  <c r="BW198" i="1"/>
  <c r="BX198" i="1"/>
  <c r="BY198" i="1"/>
  <c r="CQ198" i="1"/>
  <c r="CR198" i="1"/>
  <c r="CO199" i="1"/>
  <c r="CP199" i="1"/>
  <c r="BW199" i="1"/>
  <c r="BX199" i="1"/>
  <c r="BY199" i="1"/>
  <c r="CQ199" i="1"/>
  <c r="CR199" i="1"/>
  <c r="CO200" i="1"/>
  <c r="CP200" i="1"/>
  <c r="BW200" i="1"/>
  <c r="BX200" i="1"/>
  <c r="BY200" i="1"/>
  <c r="CQ200" i="1"/>
  <c r="CR200" i="1"/>
  <c r="CO201" i="1"/>
  <c r="CP201" i="1"/>
  <c r="BW201" i="1"/>
  <c r="BX201" i="1"/>
  <c r="BY201" i="1"/>
  <c r="CQ201" i="1"/>
  <c r="CR201" i="1"/>
  <c r="CO202" i="1"/>
  <c r="CP202" i="1"/>
  <c r="BW202" i="1"/>
  <c r="BX202" i="1"/>
  <c r="BY202" i="1"/>
  <c r="CQ202" i="1"/>
  <c r="CR202" i="1"/>
  <c r="CO203" i="1"/>
  <c r="CP203" i="1"/>
  <c r="BW203" i="1"/>
  <c r="BX203" i="1"/>
  <c r="BY203" i="1"/>
  <c r="CQ203" i="1"/>
  <c r="CR203" i="1"/>
  <c r="CO204" i="1"/>
  <c r="CP204" i="1"/>
  <c r="BW204" i="1"/>
  <c r="BX204" i="1"/>
  <c r="BY204" i="1"/>
  <c r="CQ204" i="1"/>
  <c r="CR204" i="1"/>
  <c r="CO205" i="1"/>
  <c r="CP205" i="1"/>
  <c r="BW205" i="1"/>
  <c r="BX205" i="1"/>
  <c r="BY205" i="1"/>
  <c r="CQ205" i="1"/>
  <c r="CR205" i="1"/>
  <c r="CO206" i="1"/>
  <c r="CP206" i="1"/>
  <c r="BW206" i="1"/>
  <c r="BX206" i="1"/>
  <c r="BY206" i="1"/>
  <c r="CQ206" i="1"/>
  <c r="CR206" i="1"/>
  <c r="CO207" i="1"/>
  <c r="CP207" i="1"/>
  <c r="BW207" i="1"/>
  <c r="BX207" i="1"/>
  <c r="BY207" i="1"/>
  <c r="CQ207" i="1"/>
  <c r="CR207" i="1"/>
  <c r="CO208" i="1"/>
  <c r="CP208" i="1"/>
  <c r="BW208" i="1"/>
  <c r="BX208" i="1"/>
  <c r="BY208" i="1"/>
  <c r="CQ208" i="1"/>
  <c r="CR208" i="1"/>
  <c r="CO209" i="1"/>
  <c r="CP209" i="1"/>
  <c r="BW209" i="1"/>
  <c r="BX209" i="1"/>
  <c r="BY209" i="1"/>
  <c r="CQ209" i="1"/>
  <c r="CR209" i="1"/>
  <c r="CO210" i="1"/>
  <c r="CP210" i="1"/>
  <c r="BW210" i="1"/>
  <c r="BX210" i="1"/>
  <c r="BY210" i="1"/>
  <c r="CQ210" i="1"/>
  <c r="CR210" i="1"/>
  <c r="S69" i="1"/>
  <c r="S71" i="1"/>
  <c r="S72" i="1"/>
  <c r="S73" i="1"/>
  <c r="S74" i="1"/>
  <c r="S75" i="1"/>
  <c r="S194" i="1"/>
  <c r="S195" i="1"/>
  <c r="S196" i="1"/>
  <c r="S197" i="1"/>
  <c r="S198" i="1"/>
  <c r="S205" i="1"/>
  <c r="S206" i="1"/>
  <c r="S207" i="1"/>
  <c r="S208" i="1"/>
  <c r="S265" i="1"/>
  <c r="S266" i="1"/>
  <c r="S267" i="1"/>
  <c r="S268" i="1"/>
  <c r="S269" i="1"/>
  <c r="S270" i="1"/>
  <c r="S271" i="1"/>
  <c r="S272" i="1"/>
  <c r="S273" i="1"/>
  <c r="S274" i="1"/>
  <c r="S275" i="1"/>
  <c r="CK210" i="1"/>
  <c r="CI210" i="1"/>
  <c r="CK209" i="1"/>
  <c r="CI209" i="1"/>
  <c r="CK208" i="1"/>
  <c r="CI208" i="1"/>
  <c r="CK207" i="1"/>
  <c r="CI207" i="1"/>
  <c r="CK206" i="1"/>
  <c r="CI206" i="1"/>
  <c r="CK205" i="1"/>
  <c r="CI205" i="1"/>
  <c r="CK204" i="1"/>
  <c r="CI204" i="1"/>
  <c r="CK203" i="1"/>
  <c r="CI203" i="1"/>
  <c r="CK202" i="1"/>
  <c r="CI202" i="1"/>
  <c r="CK201" i="1"/>
  <c r="CI201" i="1"/>
  <c r="CK200" i="1"/>
  <c r="CI200" i="1"/>
  <c r="CK199" i="1"/>
  <c r="CI199" i="1"/>
  <c r="CK198" i="1"/>
  <c r="CI198" i="1"/>
  <c r="CK197" i="1"/>
  <c r="CI197" i="1"/>
  <c r="CK196" i="1"/>
  <c r="CI196" i="1"/>
  <c r="CK195" i="1"/>
  <c r="CI195" i="1"/>
  <c r="CK194" i="1"/>
  <c r="CI194" i="1"/>
  <c r="CK193" i="1"/>
  <c r="CI193" i="1"/>
  <c r="CK192" i="1"/>
  <c r="CI192" i="1"/>
  <c r="CK191" i="1"/>
  <c r="CI191" i="1"/>
  <c r="CK190" i="1"/>
  <c r="CI190" i="1"/>
  <c r="CK189" i="1"/>
  <c r="CI189" i="1"/>
  <c r="CK188" i="1"/>
  <c r="CI188" i="1"/>
  <c r="CK187" i="1"/>
  <c r="CI187" i="1"/>
  <c r="CK186" i="1"/>
  <c r="CI186" i="1"/>
  <c r="CK75" i="1"/>
  <c r="CI75" i="1"/>
  <c r="CH75" i="1"/>
  <c r="CK74" i="1"/>
  <c r="CI74" i="1"/>
  <c r="CH74" i="1"/>
  <c r="CK73" i="1"/>
  <c r="CI73" i="1"/>
  <c r="CH73" i="1"/>
  <c r="CK72" i="1"/>
  <c r="CI72" i="1"/>
  <c r="CH72" i="1"/>
  <c r="CK71" i="1"/>
  <c r="CI71" i="1"/>
  <c r="CH71" i="1"/>
  <c r="CK70" i="1"/>
  <c r="CI70" i="1"/>
  <c r="CH70" i="1"/>
  <c r="CK69" i="1"/>
  <c r="CI69" i="1"/>
  <c r="CH69" i="1"/>
  <c r="J285" i="56"/>
  <c r="J284" i="56"/>
  <c r="J283" i="56"/>
  <c r="J282" i="56"/>
  <c r="J281" i="56"/>
  <c r="J280" i="56"/>
  <c r="J279" i="56"/>
  <c r="J278" i="56"/>
  <c r="F279" i="56"/>
  <c r="F280" i="56"/>
  <c r="F281" i="56"/>
  <c r="F282" i="56"/>
  <c r="F283" i="56"/>
  <c r="F284" i="56"/>
  <c r="F285" i="56"/>
  <c r="F278" i="56"/>
  <c r="N69" i="1"/>
  <c r="N70" i="1"/>
  <c r="N71" i="1"/>
  <c r="N72" i="1"/>
  <c r="N73" i="1"/>
  <c r="N74" i="1"/>
  <c r="N7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9" i="1"/>
  <c r="N280" i="1"/>
  <c r="N281" i="1"/>
  <c r="U64" i="56"/>
  <c r="V64" i="56"/>
  <c r="W64" i="56"/>
  <c r="X64" i="56"/>
  <c r="Y64" i="56"/>
  <c r="Z64" i="56"/>
  <c r="AA64" i="56"/>
  <c r="AB64" i="56"/>
  <c r="AC64" i="56"/>
  <c r="AD64" i="56"/>
  <c r="U65" i="56"/>
  <c r="V65" i="56"/>
  <c r="W65" i="56"/>
  <c r="X65" i="56"/>
  <c r="Y65" i="56"/>
  <c r="Z65" i="56"/>
  <c r="AA65" i="56"/>
  <c r="AB65" i="56"/>
  <c r="AC65" i="56"/>
  <c r="AD65" i="56"/>
  <c r="T6" i="56"/>
  <c r="T7" i="56"/>
  <c r="T8" i="56"/>
  <c r="T9" i="56"/>
  <c r="T10" i="56"/>
  <c r="T11" i="56"/>
  <c r="T12" i="56"/>
  <c r="T13" i="56"/>
  <c r="T14" i="56"/>
  <c r="T15" i="56"/>
  <c r="T16" i="56"/>
  <c r="T17" i="56"/>
  <c r="T18" i="56"/>
  <c r="T19" i="56"/>
  <c r="T20" i="56"/>
  <c r="T21" i="56"/>
  <c r="T22" i="56"/>
  <c r="T23" i="56"/>
  <c r="T24" i="56"/>
  <c r="T25" i="56"/>
  <c r="T26" i="56"/>
  <c r="T27" i="56"/>
  <c r="T28" i="56"/>
  <c r="T29" i="56"/>
  <c r="T30" i="56"/>
  <c r="T31" i="56"/>
  <c r="T32" i="56"/>
  <c r="T33" i="56"/>
  <c r="T34" i="56"/>
  <c r="T35" i="56"/>
  <c r="T36" i="56"/>
  <c r="T37" i="56"/>
  <c r="T38" i="56"/>
  <c r="T39" i="56"/>
  <c r="T40" i="56"/>
  <c r="T41" i="56"/>
  <c r="T42" i="56"/>
  <c r="T43" i="56"/>
  <c r="T44" i="56"/>
  <c r="T45" i="56"/>
  <c r="T46" i="56"/>
  <c r="T47" i="56"/>
  <c r="T48" i="56"/>
  <c r="T49" i="56"/>
  <c r="T50" i="56"/>
  <c r="T51" i="56"/>
  <c r="T52" i="56"/>
  <c r="T53" i="56"/>
  <c r="T54" i="56"/>
  <c r="T55" i="56"/>
  <c r="T56" i="56"/>
  <c r="T57" i="56"/>
  <c r="T58" i="56"/>
  <c r="T59" i="56"/>
  <c r="T60" i="56"/>
  <c r="T61" i="56"/>
  <c r="T62" i="56"/>
  <c r="T63" i="56"/>
  <c r="T64" i="56"/>
  <c r="T65" i="56"/>
  <c r="T66" i="56"/>
  <c r="T67" i="56"/>
  <c r="T68" i="56"/>
  <c r="T69" i="56"/>
  <c r="T70" i="56"/>
  <c r="T71" i="56"/>
  <c r="T72" i="56"/>
  <c r="T73" i="56"/>
  <c r="T74" i="56"/>
  <c r="T75" i="56"/>
  <c r="T76" i="56"/>
  <c r="T77" i="56"/>
  <c r="T78" i="56"/>
  <c r="T79" i="56"/>
  <c r="T80" i="56"/>
  <c r="T81" i="56"/>
  <c r="T82" i="56"/>
  <c r="T83" i="56"/>
  <c r="T84" i="56"/>
  <c r="T85" i="56"/>
  <c r="T86" i="56"/>
  <c r="T87" i="56"/>
  <c r="T88" i="56"/>
  <c r="T89" i="56"/>
  <c r="T90" i="56"/>
  <c r="T91" i="56"/>
  <c r="T92" i="56"/>
  <c r="T93" i="56"/>
  <c r="T94" i="56"/>
  <c r="T95" i="56"/>
  <c r="T96" i="56"/>
  <c r="T97" i="56"/>
  <c r="T98" i="56"/>
  <c r="T99" i="56"/>
  <c r="T100" i="56"/>
  <c r="T101" i="56"/>
  <c r="T102" i="56"/>
  <c r="T103" i="56"/>
  <c r="T104" i="56"/>
  <c r="T105" i="56"/>
  <c r="T106" i="56"/>
  <c r="T107" i="56"/>
  <c r="T108" i="56"/>
  <c r="T109" i="56"/>
  <c r="T110" i="56"/>
  <c r="T111" i="56"/>
  <c r="T112" i="56"/>
  <c r="T113" i="56"/>
  <c r="T114" i="56"/>
  <c r="T115" i="56"/>
  <c r="T116" i="56"/>
  <c r="T117" i="56"/>
  <c r="T118" i="56"/>
  <c r="T119" i="56"/>
  <c r="T120" i="56"/>
  <c r="T121" i="56"/>
  <c r="T122" i="56"/>
  <c r="T123" i="56"/>
  <c r="T124" i="56"/>
  <c r="T125" i="56"/>
  <c r="T126" i="56"/>
  <c r="T127" i="56"/>
  <c r="T128" i="56"/>
  <c r="T129" i="56"/>
  <c r="T130" i="56"/>
  <c r="T131" i="56"/>
  <c r="T132" i="56"/>
  <c r="T133" i="56"/>
  <c r="T134" i="56"/>
  <c r="T135" i="56"/>
  <c r="T136" i="56"/>
  <c r="T137" i="56"/>
  <c r="T138" i="56"/>
  <c r="T139" i="56"/>
  <c r="T140" i="56"/>
  <c r="T141" i="56"/>
  <c r="T142" i="56"/>
  <c r="T143" i="56"/>
  <c r="T144" i="56"/>
  <c r="T145" i="56"/>
  <c r="T146" i="56"/>
  <c r="T147" i="56"/>
  <c r="T148" i="56"/>
  <c r="T149" i="56"/>
  <c r="T150" i="56"/>
  <c r="T151" i="56"/>
  <c r="T152" i="56"/>
  <c r="T153" i="56"/>
  <c r="T154" i="56"/>
  <c r="T155" i="56"/>
  <c r="T156" i="56"/>
  <c r="T157" i="56"/>
  <c r="T158" i="56"/>
  <c r="T159" i="56"/>
  <c r="T160" i="56"/>
  <c r="T161" i="56"/>
  <c r="T162" i="56"/>
  <c r="T163" i="56"/>
  <c r="T164" i="56"/>
  <c r="T165" i="56"/>
  <c r="T166" i="56"/>
  <c r="T167" i="56"/>
  <c r="T168" i="56"/>
  <c r="T169" i="56"/>
  <c r="T170" i="56"/>
  <c r="T171" i="56"/>
  <c r="T172" i="56"/>
  <c r="T173" i="56"/>
  <c r="T174" i="56"/>
  <c r="T175" i="56"/>
  <c r="T176" i="56"/>
  <c r="T177" i="56"/>
  <c r="T178" i="56"/>
  <c r="T179" i="56"/>
  <c r="T180" i="56"/>
  <c r="T181" i="56"/>
  <c r="T182" i="56"/>
  <c r="T183" i="56"/>
  <c r="T184" i="56"/>
  <c r="T185" i="56"/>
  <c r="T186" i="56"/>
  <c r="T187" i="56"/>
  <c r="T188" i="56"/>
  <c r="T189" i="56"/>
  <c r="T190" i="56"/>
  <c r="T191" i="56"/>
  <c r="T192" i="56"/>
  <c r="T193" i="56"/>
  <c r="T194" i="56"/>
  <c r="T195" i="56"/>
  <c r="T196" i="56"/>
  <c r="T197" i="56"/>
  <c r="T198" i="56"/>
  <c r="T199" i="56"/>
  <c r="T200" i="56"/>
  <c r="T201" i="56"/>
  <c r="T202" i="56"/>
  <c r="T203" i="56"/>
  <c r="T204" i="56"/>
  <c r="T205" i="56"/>
  <c r="T206" i="56"/>
  <c r="T207" i="56"/>
  <c r="T208" i="56"/>
  <c r="T209" i="56"/>
  <c r="T210" i="56"/>
  <c r="T211" i="56"/>
  <c r="T212" i="56"/>
  <c r="T213" i="56"/>
  <c r="T214" i="56"/>
  <c r="T215" i="56"/>
  <c r="T216" i="56"/>
  <c r="T217" i="56"/>
  <c r="T218" i="56"/>
  <c r="T219" i="56"/>
  <c r="T220" i="56"/>
  <c r="T221" i="56"/>
  <c r="T222" i="56"/>
  <c r="T223" i="56"/>
  <c r="T224" i="56"/>
  <c r="T225" i="56"/>
  <c r="T226" i="56"/>
  <c r="T227" i="56"/>
  <c r="T228" i="56"/>
  <c r="T229" i="56"/>
  <c r="T230" i="56"/>
  <c r="T231" i="56"/>
  <c r="T232" i="56"/>
  <c r="T233" i="56"/>
  <c r="T234" i="56"/>
  <c r="T235" i="56"/>
  <c r="T236" i="56"/>
  <c r="T237" i="56"/>
  <c r="T238" i="56"/>
  <c r="T239" i="56"/>
  <c r="T240" i="56"/>
  <c r="T241" i="56"/>
  <c r="T242" i="56"/>
  <c r="T243" i="56"/>
  <c r="T244" i="56"/>
  <c r="T245" i="56"/>
  <c r="T246" i="56"/>
  <c r="T247" i="56"/>
  <c r="T248" i="56"/>
  <c r="T249" i="56"/>
  <c r="T250" i="56"/>
  <c r="T251" i="56"/>
  <c r="T252" i="56"/>
  <c r="T253" i="56"/>
  <c r="T254" i="56"/>
  <c r="T255" i="56"/>
  <c r="T256" i="56"/>
  <c r="T257" i="56"/>
  <c r="T258" i="56"/>
  <c r="T259" i="56"/>
  <c r="T260" i="56"/>
  <c r="T261" i="56"/>
  <c r="T262" i="56"/>
  <c r="T263" i="56"/>
  <c r="T264" i="56"/>
  <c r="T265" i="56"/>
  <c r="T266" i="56"/>
  <c r="T267" i="56"/>
  <c r="T268" i="56"/>
  <c r="T269" i="56"/>
  <c r="T270" i="56"/>
  <c r="T271" i="56"/>
  <c r="T272" i="56"/>
  <c r="T273" i="56"/>
  <c r="T5" i="56"/>
  <c r="R6" i="56"/>
  <c r="S6" i="56"/>
  <c r="R7" i="56"/>
  <c r="S7" i="56"/>
  <c r="R8" i="56"/>
  <c r="S8" i="56"/>
  <c r="R44" i="56"/>
  <c r="S44" i="56"/>
  <c r="R45" i="56"/>
  <c r="S45" i="56"/>
  <c r="R46" i="56"/>
  <c r="S46" i="56"/>
  <c r="R48" i="56"/>
  <c r="S48" i="56"/>
  <c r="R49" i="56"/>
  <c r="S49" i="56"/>
  <c r="R50" i="56"/>
  <c r="S50" i="56"/>
  <c r="R51" i="56"/>
  <c r="S51" i="56"/>
  <c r="R52" i="56"/>
  <c r="S52" i="56"/>
  <c r="R53" i="56"/>
  <c r="S53" i="56"/>
  <c r="R54" i="56"/>
  <c r="S54" i="56"/>
  <c r="R55" i="56"/>
  <c r="S55" i="56"/>
  <c r="R56" i="56"/>
  <c r="S56" i="56"/>
  <c r="R57" i="56"/>
  <c r="S57" i="56"/>
  <c r="R58" i="56"/>
  <c r="S58" i="56"/>
  <c r="R59" i="56"/>
  <c r="S59" i="56"/>
  <c r="R60" i="56"/>
  <c r="S60" i="56"/>
  <c r="R61" i="56"/>
  <c r="S61" i="56"/>
  <c r="R62" i="56"/>
  <c r="S62" i="56"/>
  <c r="R63" i="56"/>
  <c r="S63" i="56"/>
  <c r="R64" i="56"/>
  <c r="R65" i="56"/>
  <c r="R129" i="56"/>
  <c r="S129" i="56"/>
  <c r="R130" i="56"/>
  <c r="S130" i="56"/>
  <c r="R131" i="56"/>
  <c r="S131" i="56"/>
  <c r="R133" i="56"/>
  <c r="S133" i="56"/>
  <c r="R144" i="56"/>
  <c r="S144" i="56"/>
  <c r="R145" i="56"/>
  <c r="S145" i="56"/>
  <c r="R146" i="56"/>
  <c r="S146" i="56"/>
  <c r="R147" i="56"/>
  <c r="S147" i="56"/>
  <c r="R148" i="56"/>
  <c r="S148" i="56"/>
  <c r="R149" i="56"/>
  <c r="S149" i="56"/>
  <c r="R150" i="56"/>
  <c r="S150" i="56"/>
  <c r="R151" i="56"/>
  <c r="S151" i="56"/>
  <c r="R152" i="56"/>
  <c r="S152" i="56"/>
  <c r="R153" i="56"/>
  <c r="S153" i="56"/>
  <c r="R154" i="56"/>
  <c r="S154" i="56"/>
  <c r="R155" i="56"/>
  <c r="S155" i="56"/>
  <c r="R156" i="56"/>
  <c r="S156" i="56"/>
  <c r="R157" i="56"/>
  <c r="S157" i="56"/>
  <c r="R158" i="56"/>
  <c r="S158" i="56"/>
  <c r="R159" i="56"/>
  <c r="S159" i="56"/>
  <c r="R160" i="56"/>
  <c r="S160" i="56"/>
  <c r="R161" i="56"/>
  <c r="S161" i="56"/>
  <c r="R162" i="56"/>
  <c r="S162" i="56"/>
  <c r="R163" i="56"/>
  <c r="S163" i="56"/>
  <c r="R164" i="56"/>
  <c r="S164" i="56"/>
  <c r="R165" i="56"/>
  <c r="S165" i="56"/>
  <c r="R166" i="56"/>
  <c r="S166" i="56"/>
  <c r="R167" i="56"/>
  <c r="S167" i="56"/>
  <c r="R168" i="56"/>
  <c r="S168" i="56"/>
  <c r="R169" i="56"/>
  <c r="S169" i="56"/>
  <c r="R170" i="56"/>
  <c r="S170" i="56"/>
  <c r="R176" i="56"/>
  <c r="S176" i="56"/>
  <c r="R177" i="56"/>
  <c r="S177" i="56"/>
  <c r="R178" i="56"/>
  <c r="S178" i="56"/>
  <c r="R179" i="56"/>
  <c r="S179" i="56"/>
  <c r="R180" i="56"/>
  <c r="S180" i="56"/>
  <c r="R181" i="56"/>
  <c r="S181" i="56"/>
  <c r="R182" i="56"/>
  <c r="S182" i="56"/>
  <c r="R183" i="56"/>
  <c r="S183" i="56"/>
  <c r="R184" i="56"/>
  <c r="S184" i="56"/>
  <c r="R185" i="56"/>
  <c r="S185" i="56"/>
  <c r="R191" i="56"/>
  <c r="S191" i="56"/>
  <c r="R192" i="56"/>
  <c r="S192" i="56"/>
  <c r="R193" i="56"/>
  <c r="S193" i="56"/>
  <c r="R194" i="56"/>
  <c r="S194" i="56"/>
  <c r="R195" i="56"/>
  <c r="S195" i="56"/>
  <c r="R196" i="56"/>
  <c r="S196" i="56"/>
  <c r="R201" i="56"/>
  <c r="S201" i="56"/>
  <c r="R202" i="56"/>
  <c r="S202" i="56"/>
  <c r="R203" i="56"/>
  <c r="S203" i="56"/>
  <c r="R204" i="56"/>
  <c r="S204" i="56"/>
  <c r="R205" i="56"/>
  <c r="S205" i="56"/>
  <c r="R206" i="56"/>
  <c r="S206" i="56"/>
  <c r="R207" i="56"/>
  <c r="S207" i="56"/>
  <c r="R208" i="56"/>
  <c r="S208" i="56"/>
  <c r="R209" i="56"/>
  <c r="S209" i="56"/>
  <c r="R210" i="56"/>
  <c r="S210" i="56"/>
  <c r="R211" i="56"/>
  <c r="S211" i="56"/>
  <c r="R212" i="56"/>
  <c r="S212" i="56"/>
  <c r="R213" i="56"/>
  <c r="S213" i="56"/>
  <c r="R214" i="56"/>
  <c r="S214" i="56"/>
  <c r="R215" i="56"/>
  <c r="S215" i="56"/>
  <c r="R216" i="56"/>
  <c r="S216" i="56"/>
  <c r="R217" i="56"/>
  <c r="S217" i="56"/>
  <c r="R218" i="56"/>
  <c r="S218" i="56"/>
  <c r="R219" i="56"/>
  <c r="S219" i="56"/>
  <c r="R220" i="56"/>
  <c r="S220" i="56"/>
  <c r="R221" i="56"/>
  <c r="S221" i="56"/>
  <c r="R222" i="56"/>
  <c r="S222" i="56"/>
  <c r="R223" i="56"/>
  <c r="S223" i="56"/>
  <c r="R224" i="56"/>
  <c r="S224" i="56"/>
  <c r="R225" i="56"/>
  <c r="S225" i="56"/>
  <c r="R226" i="56"/>
  <c r="S226" i="56"/>
  <c r="R227" i="56"/>
  <c r="S227" i="56"/>
  <c r="R228" i="56"/>
  <c r="S228" i="56"/>
  <c r="R229" i="56"/>
  <c r="S229" i="56"/>
  <c r="R230" i="56"/>
  <c r="S230" i="56"/>
  <c r="R231" i="56"/>
  <c r="S231" i="56"/>
  <c r="R232" i="56"/>
  <c r="S232" i="56"/>
  <c r="R233" i="56"/>
  <c r="S233" i="56"/>
  <c r="R234" i="56"/>
  <c r="S234" i="56"/>
  <c r="R235" i="56"/>
  <c r="S235" i="56"/>
  <c r="R236" i="56"/>
  <c r="S236" i="56"/>
  <c r="R237" i="56"/>
  <c r="S237" i="56"/>
  <c r="R238" i="56"/>
  <c r="S238" i="56"/>
  <c r="R239" i="56"/>
  <c r="S239" i="56"/>
  <c r="R240" i="56"/>
  <c r="S240" i="56"/>
  <c r="R241" i="56"/>
  <c r="S241" i="56"/>
  <c r="R242" i="56"/>
  <c r="S242" i="56"/>
  <c r="R243" i="56"/>
  <c r="S243" i="56"/>
  <c r="R244" i="56"/>
  <c r="S244" i="56"/>
  <c r="R245" i="56"/>
  <c r="S245" i="56"/>
  <c r="R246" i="56"/>
  <c r="S246" i="56"/>
  <c r="R247" i="56"/>
  <c r="S247" i="56"/>
  <c r="R248" i="56"/>
  <c r="S248" i="56"/>
  <c r="R249" i="56"/>
  <c r="S249" i="56"/>
  <c r="R250" i="56"/>
  <c r="S250" i="56"/>
  <c r="R251" i="56"/>
  <c r="S251" i="56"/>
  <c r="R252" i="56"/>
  <c r="S252" i="56"/>
  <c r="R253" i="56"/>
  <c r="S253" i="56"/>
  <c r="R254" i="56"/>
  <c r="S254" i="56"/>
  <c r="R255" i="56"/>
  <c r="S255" i="56"/>
  <c r="R256" i="56"/>
  <c r="S256" i="56"/>
  <c r="R269" i="56"/>
  <c r="S269" i="56"/>
  <c r="R270" i="56"/>
  <c r="S270" i="56"/>
  <c r="R271" i="56"/>
  <c r="S271" i="56"/>
  <c r="R272" i="56"/>
  <c r="S272" i="56"/>
  <c r="R273" i="56"/>
  <c r="S273" i="56"/>
  <c r="R5" i="56"/>
  <c r="S5" i="56"/>
  <c r="Q6" i="56"/>
  <c r="Q7" i="56"/>
  <c r="Q8" i="56"/>
  <c r="Q44" i="56"/>
  <c r="Q45" i="56"/>
  <c r="Q46" i="56"/>
  <c r="Q48" i="56"/>
  <c r="Q49" i="56"/>
  <c r="Q50" i="56"/>
  <c r="Q51" i="56"/>
  <c r="Q52" i="56"/>
  <c r="Q53" i="56"/>
  <c r="Q54" i="56"/>
  <c r="Q55" i="56"/>
  <c r="Q56" i="56"/>
  <c r="Q57" i="56"/>
  <c r="Q58" i="56"/>
  <c r="Q59" i="56"/>
  <c r="Q60" i="56"/>
  <c r="Q61" i="56"/>
  <c r="Q62" i="56"/>
  <c r="Q63" i="56"/>
  <c r="Q64" i="56"/>
  <c r="Q65" i="56"/>
  <c r="Q129" i="56"/>
  <c r="Q130" i="56"/>
  <c r="Q131" i="56"/>
  <c r="Q133" i="56"/>
  <c r="Q144" i="56"/>
  <c r="Q145" i="56"/>
  <c r="Q146" i="56"/>
  <c r="Q147" i="56"/>
  <c r="Q148" i="56"/>
  <c r="Q149" i="56"/>
  <c r="Q150" i="56"/>
  <c r="Q151" i="56"/>
  <c r="Q152" i="56"/>
  <c r="Q153" i="56"/>
  <c r="Q154" i="56"/>
  <c r="Q155" i="56"/>
  <c r="Q156" i="56"/>
  <c r="Q157" i="56"/>
  <c r="Q158" i="56"/>
  <c r="Q159" i="56"/>
  <c r="Q160" i="56"/>
  <c r="Q161" i="56"/>
  <c r="Q162" i="56"/>
  <c r="Q163" i="56"/>
  <c r="Q164" i="56"/>
  <c r="Q165" i="56"/>
  <c r="Q166" i="56"/>
  <c r="Q167" i="56"/>
  <c r="Q168" i="56"/>
  <c r="Q169" i="56"/>
  <c r="Q170" i="56"/>
  <c r="Q176" i="56"/>
  <c r="Q177" i="56"/>
  <c r="Q178" i="56"/>
  <c r="Q179" i="56"/>
  <c r="Q180" i="56"/>
  <c r="Q181" i="56"/>
  <c r="Q182" i="56"/>
  <c r="Q183" i="56"/>
  <c r="Q184" i="56"/>
  <c r="Q185" i="56"/>
  <c r="Q191" i="56"/>
  <c r="Q192" i="56"/>
  <c r="Q193" i="56"/>
  <c r="Q194" i="56"/>
  <c r="Q195" i="56"/>
  <c r="Q196" i="56"/>
  <c r="Q201" i="56"/>
  <c r="Q202" i="56"/>
  <c r="Q203" i="56"/>
  <c r="Q204" i="56"/>
  <c r="Q205" i="56"/>
  <c r="Q206" i="56"/>
  <c r="Q207" i="56"/>
  <c r="Q208" i="56"/>
  <c r="Q209" i="56"/>
  <c r="Q210" i="56"/>
  <c r="Q211" i="56"/>
  <c r="Q212" i="56"/>
  <c r="Q213" i="56"/>
  <c r="Q214" i="56"/>
  <c r="Q215" i="56"/>
  <c r="Q216" i="56"/>
  <c r="Q217" i="56"/>
  <c r="Q218" i="56"/>
  <c r="Q219" i="56"/>
  <c r="Q220" i="56"/>
  <c r="Q221" i="56"/>
  <c r="Q222" i="56"/>
  <c r="Q223" i="56"/>
  <c r="Q224" i="56"/>
  <c r="Q225" i="56"/>
  <c r="Q226" i="56"/>
  <c r="Q227" i="56"/>
  <c r="Q228" i="56"/>
  <c r="Q229" i="56"/>
  <c r="Q230" i="56"/>
  <c r="Q231" i="56"/>
  <c r="Q232" i="56"/>
  <c r="Q233" i="56"/>
  <c r="Q234" i="56"/>
  <c r="Q235" i="56"/>
  <c r="Q236" i="56"/>
  <c r="Q237" i="56"/>
  <c r="Q238" i="56"/>
  <c r="Q239" i="56"/>
  <c r="Q240" i="56"/>
  <c r="Q241" i="56"/>
  <c r="Q242" i="56"/>
  <c r="Q243" i="56"/>
  <c r="Q244" i="56"/>
  <c r="Q245" i="56"/>
  <c r="Q246" i="56"/>
  <c r="Q247" i="56"/>
  <c r="Q248" i="56"/>
  <c r="Q249" i="56"/>
  <c r="Q250" i="56"/>
  <c r="Q251" i="56"/>
  <c r="Q252" i="56"/>
  <c r="Q253" i="56"/>
  <c r="Q254" i="56"/>
  <c r="Q255" i="56"/>
  <c r="Q256" i="56"/>
  <c r="Q269" i="56"/>
  <c r="Q270" i="56"/>
  <c r="Q271" i="56"/>
  <c r="Q272" i="56"/>
  <c r="Q273" i="56"/>
  <c r="Q5" i="56"/>
  <c r="N273" i="56"/>
  <c r="N272" i="56"/>
  <c r="N271" i="56"/>
  <c r="E268" i="56"/>
  <c r="Q268" i="56"/>
  <c r="E267" i="56"/>
  <c r="E266" i="56"/>
  <c r="Q266" i="56"/>
  <c r="E265" i="56"/>
  <c r="E264" i="56"/>
  <c r="Q264" i="56"/>
  <c r="E263" i="56"/>
  <c r="E262" i="56"/>
  <c r="Q262" i="56"/>
  <c r="E261" i="56"/>
  <c r="E260" i="56"/>
  <c r="Q260" i="56"/>
  <c r="E259" i="56"/>
  <c r="E258" i="56"/>
  <c r="Q258" i="56"/>
  <c r="E257" i="56"/>
  <c r="N254" i="56"/>
  <c r="N253" i="56"/>
  <c r="N252" i="56"/>
  <c r="N251" i="56"/>
  <c r="N250" i="56"/>
  <c r="N249" i="56"/>
  <c r="N248" i="56"/>
  <c r="N247" i="56"/>
  <c r="N246" i="56"/>
  <c r="N245" i="56"/>
  <c r="N244" i="56"/>
  <c r="N243" i="56"/>
  <c r="N242" i="56"/>
  <c r="N241" i="56"/>
  <c r="N240" i="56"/>
  <c r="N239" i="56"/>
  <c r="N238" i="56"/>
  <c r="N237" i="56"/>
  <c r="N236" i="56"/>
  <c r="N235" i="56"/>
  <c r="N234" i="56"/>
  <c r="N233" i="56"/>
  <c r="N232" i="56"/>
  <c r="N231" i="56"/>
  <c r="N230" i="56"/>
  <c r="N229" i="56"/>
  <c r="N228" i="56"/>
  <c r="N227" i="56"/>
  <c r="N226" i="56"/>
  <c r="N225" i="56"/>
  <c r="N224" i="56"/>
  <c r="N223" i="56"/>
  <c r="N222" i="56"/>
  <c r="N221" i="56"/>
  <c r="N220" i="56"/>
  <c r="N219" i="56"/>
  <c r="N218" i="56"/>
  <c r="N217" i="56"/>
  <c r="N216" i="56"/>
  <c r="N215" i="56"/>
  <c r="N214" i="56"/>
  <c r="N213" i="56"/>
  <c r="N212" i="56"/>
  <c r="N211" i="56"/>
  <c r="N210" i="56"/>
  <c r="N209" i="56"/>
  <c r="N208" i="56"/>
  <c r="N207" i="56"/>
  <c r="N206" i="56"/>
  <c r="N205" i="56"/>
  <c r="E200" i="56"/>
  <c r="E199" i="56"/>
  <c r="E198" i="56"/>
  <c r="E197" i="56"/>
  <c r="Q197" i="56"/>
  <c r="E190" i="56"/>
  <c r="Q190" i="56"/>
  <c r="E189" i="56"/>
  <c r="E188" i="56"/>
  <c r="E187" i="56"/>
  <c r="E186" i="56"/>
  <c r="Q186" i="56"/>
  <c r="E175" i="56"/>
  <c r="E174" i="56"/>
  <c r="E173" i="56"/>
  <c r="E172" i="56"/>
  <c r="E171" i="56"/>
  <c r="E143" i="56"/>
  <c r="E142" i="56"/>
  <c r="Q142" i="56"/>
  <c r="E141" i="56"/>
  <c r="Q141" i="56"/>
  <c r="E140" i="56"/>
  <c r="E139" i="56"/>
  <c r="E138" i="56"/>
  <c r="E137" i="56"/>
  <c r="Q137" i="56"/>
  <c r="E136" i="56"/>
  <c r="E135" i="56"/>
  <c r="E134" i="56"/>
  <c r="Q134" i="56"/>
  <c r="E132" i="56"/>
  <c r="N131" i="56"/>
  <c r="N130" i="56"/>
  <c r="N129" i="56"/>
  <c r="E128" i="56"/>
  <c r="E127" i="56"/>
  <c r="E126" i="56"/>
  <c r="E125" i="56"/>
  <c r="Q125" i="56"/>
  <c r="E124" i="56"/>
  <c r="E123" i="56"/>
  <c r="E122" i="56"/>
  <c r="E121" i="56"/>
  <c r="E120" i="56"/>
  <c r="Q120" i="56"/>
  <c r="E119" i="56"/>
  <c r="E118" i="56"/>
  <c r="E117" i="56"/>
  <c r="E116" i="56"/>
  <c r="Q116" i="56"/>
  <c r="E115" i="56"/>
  <c r="E114" i="56"/>
  <c r="E113" i="56"/>
  <c r="E112" i="56"/>
  <c r="E111" i="56"/>
  <c r="Q111" i="56"/>
  <c r="E110" i="56"/>
  <c r="E109" i="56"/>
  <c r="E108" i="56"/>
  <c r="E107" i="56"/>
  <c r="E106" i="56"/>
  <c r="E105" i="56"/>
  <c r="E104" i="56"/>
  <c r="Q104" i="56"/>
  <c r="E103" i="56"/>
  <c r="E102" i="56"/>
  <c r="E101" i="56"/>
  <c r="E100" i="56"/>
  <c r="Q100" i="56"/>
  <c r="E99" i="56"/>
  <c r="E98" i="56"/>
  <c r="E97" i="56"/>
  <c r="E96" i="56"/>
  <c r="E95" i="56"/>
  <c r="Q95" i="56"/>
  <c r="E94" i="56"/>
  <c r="E93" i="56"/>
  <c r="E92" i="56"/>
  <c r="E91" i="56"/>
  <c r="E90" i="56"/>
  <c r="E89" i="56"/>
  <c r="E88" i="56"/>
  <c r="E87" i="56"/>
  <c r="E86" i="56"/>
  <c r="E85" i="56"/>
  <c r="E84" i="56"/>
  <c r="Q84" i="56"/>
  <c r="E83" i="56"/>
  <c r="E82" i="56"/>
  <c r="E81" i="56"/>
  <c r="E80" i="56"/>
  <c r="E79" i="56"/>
  <c r="Q79" i="56"/>
  <c r="E78" i="56"/>
  <c r="E77" i="56"/>
  <c r="E76" i="56"/>
  <c r="E75" i="56"/>
  <c r="E74" i="56"/>
  <c r="E73" i="56"/>
  <c r="E72" i="56"/>
  <c r="E71" i="56"/>
  <c r="E70" i="56"/>
  <c r="E69" i="56"/>
  <c r="E68" i="56"/>
  <c r="Q68" i="56"/>
  <c r="E67" i="56"/>
  <c r="E66" i="56"/>
  <c r="E47" i="56"/>
  <c r="E43" i="56"/>
  <c r="E42" i="56"/>
  <c r="E41" i="56"/>
  <c r="E40" i="56"/>
  <c r="E39" i="56"/>
  <c r="Q39" i="56"/>
  <c r="E38" i="56"/>
  <c r="E37" i="56"/>
  <c r="E36" i="56"/>
  <c r="E35" i="56"/>
  <c r="E34" i="56"/>
  <c r="E33" i="56"/>
  <c r="E32" i="56"/>
  <c r="E31" i="56"/>
  <c r="E30" i="56"/>
  <c r="E29" i="56"/>
  <c r="E28" i="56"/>
  <c r="E27" i="56"/>
  <c r="E26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9" i="56"/>
  <c r="N8" i="56"/>
  <c r="N7" i="56"/>
  <c r="N6" i="56"/>
  <c r="N5" i="56"/>
  <c r="Q18" i="56"/>
  <c r="R18" i="56"/>
  <c r="S18" i="56"/>
  <c r="Q22" i="56"/>
  <c r="R22" i="56"/>
  <c r="S22" i="56"/>
  <c r="X22" i="56"/>
  <c r="Q38" i="56"/>
  <c r="R38" i="56"/>
  <c r="S38" i="56"/>
  <c r="X38" i="56"/>
  <c r="R11" i="56"/>
  <c r="S11" i="56"/>
  <c r="Q11" i="56"/>
  <c r="R23" i="56"/>
  <c r="S23" i="56"/>
  <c r="Q23" i="56"/>
  <c r="R31" i="56"/>
  <c r="S31" i="56"/>
  <c r="X31" i="56"/>
  <c r="Q31" i="56"/>
  <c r="R43" i="56"/>
  <c r="S43" i="56"/>
  <c r="X43" i="56"/>
  <c r="R72" i="56"/>
  <c r="S72" i="56"/>
  <c r="R88" i="56"/>
  <c r="S88" i="56"/>
  <c r="X88" i="56"/>
  <c r="R12" i="56"/>
  <c r="S12" i="56"/>
  <c r="Q12" i="56"/>
  <c r="R20" i="56"/>
  <c r="S20" i="56"/>
  <c r="X20" i="56"/>
  <c r="Q20" i="56"/>
  <c r="R24" i="56"/>
  <c r="S24" i="56"/>
  <c r="X24" i="56"/>
  <c r="Q24" i="56"/>
  <c r="R32" i="56"/>
  <c r="S32" i="56"/>
  <c r="X32" i="56"/>
  <c r="Q32" i="56"/>
  <c r="R36" i="56"/>
  <c r="S36" i="56"/>
  <c r="Q36" i="56"/>
  <c r="R47" i="56"/>
  <c r="S47" i="56"/>
  <c r="X47" i="56"/>
  <c r="R73" i="56"/>
  <c r="S73" i="56"/>
  <c r="X73" i="56"/>
  <c r="Q73" i="56"/>
  <c r="R77" i="56"/>
  <c r="S77" i="56"/>
  <c r="Q77" i="56"/>
  <c r="R85" i="56"/>
  <c r="S85" i="56"/>
  <c r="X85" i="56"/>
  <c r="Q85" i="56"/>
  <c r="R89" i="56"/>
  <c r="S89" i="56"/>
  <c r="X89" i="56"/>
  <c r="Q89" i="56"/>
  <c r="R97" i="56"/>
  <c r="S97" i="56"/>
  <c r="X97" i="56"/>
  <c r="Q97" i="56"/>
  <c r="R101" i="56"/>
  <c r="S101" i="56"/>
  <c r="Q101" i="56"/>
  <c r="R109" i="56"/>
  <c r="S109" i="56"/>
  <c r="X109" i="56"/>
  <c r="Q109" i="56"/>
  <c r="R113" i="56"/>
  <c r="S113" i="56"/>
  <c r="X113" i="56"/>
  <c r="Q113" i="56"/>
  <c r="R121" i="56"/>
  <c r="S121" i="56"/>
  <c r="X121" i="56"/>
  <c r="Q121" i="56"/>
  <c r="R138" i="56"/>
  <c r="S138" i="56"/>
  <c r="R173" i="56"/>
  <c r="S173" i="56"/>
  <c r="X173" i="56"/>
  <c r="R9" i="56"/>
  <c r="S9" i="56"/>
  <c r="Q9" i="56"/>
  <c r="R13" i="56"/>
  <c r="S13" i="56"/>
  <c r="X13" i="56"/>
  <c r="Q13" i="56"/>
  <c r="R17" i="56"/>
  <c r="S17" i="56"/>
  <c r="X17" i="56"/>
  <c r="Q17" i="56"/>
  <c r="R21" i="56"/>
  <c r="S21" i="56"/>
  <c r="X21" i="56"/>
  <c r="Q21" i="56"/>
  <c r="R25" i="56"/>
  <c r="S25" i="56"/>
  <c r="Q25" i="56"/>
  <c r="R29" i="56"/>
  <c r="S29" i="56"/>
  <c r="X29" i="56"/>
  <c r="Q29" i="56"/>
  <c r="R33" i="56"/>
  <c r="S33" i="56"/>
  <c r="X33" i="56"/>
  <c r="Q33" i="56"/>
  <c r="R37" i="56"/>
  <c r="S37" i="56"/>
  <c r="X37" i="56"/>
  <c r="Q37" i="56"/>
  <c r="R41" i="56"/>
  <c r="S41" i="56"/>
  <c r="Q41" i="56"/>
  <c r="R66" i="56"/>
  <c r="S66" i="56"/>
  <c r="X66" i="56"/>
  <c r="R70" i="56"/>
  <c r="S70" i="56"/>
  <c r="X70" i="56"/>
  <c r="R74" i="56"/>
  <c r="S74" i="56"/>
  <c r="X74" i="56"/>
  <c r="R78" i="56"/>
  <c r="S78" i="56"/>
  <c r="X78" i="56"/>
  <c r="R82" i="56"/>
  <c r="S82" i="56"/>
  <c r="X82" i="56"/>
  <c r="R86" i="56"/>
  <c r="S86" i="56"/>
  <c r="X86" i="56"/>
  <c r="R90" i="56"/>
  <c r="S90" i="56"/>
  <c r="X90" i="56"/>
  <c r="R94" i="56"/>
  <c r="S94" i="56"/>
  <c r="X94" i="56"/>
  <c r="R98" i="56"/>
  <c r="S98" i="56"/>
  <c r="X98" i="56"/>
  <c r="R102" i="56"/>
  <c r="S102" i="56"/>
  <c r="R106" i="56"/>
  <c r="S106" i="56"/>
  <c r="X106" i="56"/>
  <c r="R110" i="56"/>
  <c r="S110" i="56"/>
  <c r="R114" i="56"/>
  <c r="S114" i="56"/>
  <c r="X114" i="56"/>
  <c r="R118" i="56"/>
  <c r="S118" i="56"/>
  <c r="R122" i="56"/>
  <c r="S122" i="56"/>
  <c r="X122" i="56"/>
  <c r="R126" i="56"/>
  <c r="S126" i="56"/>
  <c r="R135" i="56"/>
  <c r="S135" i="56"/>
  <c r="X135" i="56"/>
  <c r="R139" i="56"/>
  <c r="S139" i="56"/>
  <c r="R143" i="56"/>
  <c r="S143" i="56"/>
  <c r="X143" i="56"/>
  <c r="R174" i="56"/>
  <c r="S174" i="56"/>
  <c r="R188" i="56"/>
  <c r="S188" i="56"/>
  <c r="X188" i="56"/>
  <c r="R198" i="56"/>
  <c r="S198" i="56"/>
  <c r="R260" i="56"/>
  <c r="S260" i="56"/>
  <c r="X260" i="56"/>
  <c r="R264" i="56"/>
  <c r="S264" i="56"/>
  <c r="X264" i="56"/>
  <c r="R268" i="56"/>
  <c r="S268" i="56"/>
  <c r="X268" i="56"/>
  <c r="Q198" i="56"/>
  <c r="Q174" i="56"/>
  <c r="Q138" i="56"/>
  <c r="Q126" i="56"/>
  <c r="Q122" i="56"/>
  <c r="Q106" i="56"/>
  <c r="Q90" i="56"/>
  <c r="Q74" i="56"/>
  <c r="V273" i="56"/>
  <c r="Z273" i="56"/>
  <c r="AD273" i="56"/>
  <c r="W273" i="56"/>
  <c r="AA273" i="56"/>
  <c r="X273" i="56"/>
  <c r="AB273" i="56"/>
  <c r="U273" i="56"/>
  <c r="Y273" i="56"/>
  <c r="AC273" i="56"/>
  <c r="X253" i="56"/>
  <c r="AB253" i="56"/>
  <c r="V253" i="56"/>
  <c r="AA253" i="56"/>
  <c r="W253" i="56"/>
  <c r="AC253" i="56"/>
  <c r="Y253" i="56"/>
  <c r="AD253" i="56"/>
  <c r="U253" i="56"/>
  <c r="Z253" i="56"/>
  <c r="X249" i="56"/>
  <c r="AB249" i="56"/>
  <c r="Y249" i="56"/>
  <c r="AD249" i="56"/>
  <c r="U249" i="56"/>
  <c r="Z249" i="56"/>
  <c r="V249" i="56"/>
  <c r="AA249" i="56"/>
  <c r="W249" i="56"/>
  <c r="AC249" i="56"/>
  <c r="U245" i="56"/>
  <c r="Y245" i="56"/>
  <c r="W245" i="56"/>
  <c r="X245" i="56"/>
  <c r="AB245" i="56"/>
  <c r="AA245" i="56"/>
  <c r="AC245" i="56"/>
  <c r="V245" i="56"/>
  <c r="AD245" i="56"/>
  <c r="Z245" i="56"/>
  <c r="U241" i="56"/>
  <c r="Y241" i="56"/>
  <c r="AC241" i="56"/>
  <c r="W241" i="56"/>
  <c r="AA241" i="56"/>
  <c r="X241" i="56"/>
  <c r="AB241" i="56"/>
  <c r="V241" i="56"/>
  <c r="Z241" i="56"/>
  <c r="AD241" i="56"/>
  <c r="U237" i="56"/>
  <c r="Y237" i="56"/>
  <c r="AC237" i="56"/>
  <c r="V237" i="56"/>
  <c r="Z237" i="56"/>
  <c r="AD237" i="56"/>
  <c r="W237" i="56"/>
  <c r="AA237" i="56"/>
  <c r="X237" i="56"/>
  <c r="AB237" i="56"/>
  <c r="U233" i="56"/>
  <c r="Y233" i="56"/>
  <c r="AC233" i="56"/>
  <c r="V233" i="56"/>
  <c r="Z233" i="56"/>
  <c r="AD233" i="56"/>
  <c r="W233" i="56"/>
  <c r="AA233" i="56"/>
  <c r="X233" i="56"/>
  <c r="AB233" i="56"/>
  <c r="U229" i="56"/>
  <c r="Y229" i="56"/>
  <c r="AC229" i="56"/>
  <c r="V229" i="56"/>
  <c r="Z229" i="56"/>
  <c r="AD229" i="56"/>
  <c r="W229" i="56"/>
  <c r="AA229" i="56"/>
  <c r="X229" i="56"/>
  <c r="AB229" i="56"/>
  <c r="U225" i="56"/>
  <c r="Y225" i="56"/>
  <c r="AC225" i="56"/>
  <c r="V225" i="56"/>
  <c r="Z225" i="56"/>
  <c r="AD225" i="56"/>
  <c r="W225" i="56"/>
  <c r="AA225" i="56"/>
  <c r="X225" i="56"/>
  <c r="AB225" i="56"/>
  <c r="U221" i="56"/>
  <c r="Y221" i="56"/>
  <c r="AC221" i="56"/>
  <c r="V221" i="56"/>
  <c r="Z221" i="56"/>
  <c r="AD221" i="56"/>
  <c r="W221" i="56"/>
  <c r="AA221" i="56"/>
  <c r="X221" i="56"/>
  <c r="AB221" i="56"/>
  <c r="U217" i="56"/>
  <c r="Y217" i="56"/>
  <c r="AC217" i="56"/>
  <c r="V217" i="56"/>
  <c r="Z217" i="56"/>
  <c r="AD217" i="56"/>
  <c r="W217" i="56"/>
  <c r="AA217" i="56"/>
  <c r="X217" i="56"/>
  <c r="AB217" i="56"/>
  <c r="U213" i="56"/>
  <c r="Y213" i="56"/>
  <c r="AC213" i="56"/>
  <c r="V213" i="56"/>
  <c r="Z213" i="56"/>
  <c r="AD213" i="56"/>
  <c r="W213" i="56"/>
  <c r="AA213" i="56"/>
  <c r="X213" i="56"/>
  <c r="AB213" i="56"/>
  <c r="U209" i="56"/>
  <c r="Y209" i="56"/>
  <c r="AC209" i="56"/>
  <c r="V209" i="56"/>
  <c r="Z209" i="56"/>
  <c r="AD209" i="56"/>
  <c r="W209" i="56"/>
  <c r="AA209" i="56"/>
  <c r="X209" i="56"/>
  <c r="AB209" i="56"/>
  <c r="U205" i="56"/>
  <c r="Y205" i="56"/>
  <c r="AC205" i="56"/>
  <c r="V205" i="56"/>
  <c r="Z205" i="56"/>
  <c r="AD205" i="56"/>
  <c r="W205" i="56"/>
  <c r="AA205" i="56"/>
  <c r="X205" i="56"/>
  <c r="AB205" i="56"/>
  <c r="U201" i="56"/>
  <c r="Y201" i="56"/>
  <c r="AC201" i="56"/>
  <c r="V201" i="56"/>
  <c r="Z201" i="56"/>
  <c r="AD201" i="56"/>
  <c r="W201" i="56"/>
  <c r="AA201" i="56"/>
  <c r="X201" i="56"/>
  <c r="AB201" i="56"/>
  <c r="U193" i="56"/>
  <c r="Y193" i="56"/>
  <c r="AC193" i="56"/>
  <c r="V193" i="56"/>
  <c r="Z193" i="56"/>
  <c r="AD193" i="56"/>
  <c r="W193" i="56"/>
  <c r="AA193" i="56"/>
  <c r="X193" i="56"/>
  <c r="AB193" i="56"/>
  <c r="V184" i="56"/>
  <c r="Z184" i="56"/>
  <c r="AD184" i="56"/>
  <c r="W184" i="56"/>
  <c r="AB184" i="56"/>
  <c r="X184" i="56"/>
  <c r="AC184" i="56"/>
  <c r="Y184" i="56"/>
  <c r="U184" i="56"/>
  <c r="AA184" i="56"/>
  <c r="V180" i="56"/>
  <c r="Z180" i="56"/>
  <c r="AD180" i="56"/>
  <c r="Y180" i="56"/>
  <c r="U180" i="56"/>
  <c r="AA180" i="56"/>
  <c r="W180" i="56"/>
  <c r="AB180" i="56"/>
  <c r="X180" i="56"/>
  <c r="AC180" i="56"/>
  <c r="V167" i="56"/>
  <c r="Z167" i="56"/>
  <c r="AD167" i="56"/>
  <c r="X167" i="56"/>
  <c r="AB167" i="56"/>
  <c r="U167" i="56"/>
  <c r="Y167" i="56"/>
  <c r="AC167" i="56"/>
  <c r="W167" i="56"/>
  <c r="AA167" i="56"/>
  <c r="V163" i="56"/>
  <c r="Z163" i="56"/>
  <c r="AD163" i="56"/>
  <c r="W163" i="56"/>
  <c r="AA163" i="56"/>
  <c r="X163" i="56"/>
  <c r="AB163" i="56"/>
  <c r="U163" i="56"/>
  <c r="Y163" i="56"/>
  <c r="AC163" i="56"/>
  <c r="V159" i="56"/>
  <c r="Z159" i="56"/>
  <c r="AD159" i="56"/>
  <c r="W159" i="56"/>
  <c r="AA159" i="56"/>
  <c r="X159" i="56"/>
  <c r="AB159" i="56"/>
  <c r="U159" i="56"/>
  <c r="Y159" i="56"/>
  <c r="AC159" i="56"/>
  <c r="V155" i="56"/>
  <c r="Z155" i="56"/>
  <c r="AD155" i="56"/>
  <c r="W155" i="56"/>
  <c r="AA155" i="56"/>
  <c r="X155" i="56"/>
  <c r="AB155" i="56"/>
  <c r="U155" i="56"/>
  <c r="Y155" i="56"/>
  <c r="AC155" i="56"/>
  <c r="V151" i="56"/>
  <c r="Z151" i="56"/>
  <c r="AD151" i="56"/>
  <c r="W151" i="56"/>
  <c r="AA151" i="56"/>
  <c r="X151" i="56"/>
  <c r="AB151" i="56"/>
  <c r="U151" i="56"/>
  <c r="Y151" i="56"/>
  <c r="AC151" i="56"/>
  <c r="V147" i="56"/>
  <c r="Z147" i="56"/>
  <c r="AD147" i="56"/>
  <c r="W147" i="56"/>
  <c r="AA147" i="56"/>
  <c r="X147" i="56"/>
  <c r="AB147" i="56"/>
  <c r="U147" i="56"/>
  <c r="Y147" i="56"/>
  <c r="AC147" i="56"/>
  <c r="V133" i="56"/>
  <c r="Z133" i="56"/>
  <c r="AD133" i="56"/>
  <c r="W133" i="56"/>
  <c r="AA133" i="56"/>
  <c r="AH133" i="56"/>
  <c r="X133" i="56"/>
  <c r="AB133" i="56"/>
  <c r="AI133" i="56"/>
  <c r="U133" i="56"/>
  <c r="Y133" i="56"/>
  <c r="AC133" i="56"/>
  <c r="V61" i="56"/>
  <c r="Z61" i="56"/>
  <c r="AD61" i="56"/>
  <c r="X61" i="56"/>
  <c r="AB61" i="56"/>
  <c r="U61" i="56"/>
  <c r="Y61" i="56"/>
  <c r="AC61" i="56"/>
  <c r="AA61" i="56"/>
  <c r="W61" i="56"/>
  <c r="V57" i="56"/>
  <c r="Z57" i="56"/>
  <c r="AD57" i="56"/>
  <c r="W57" i="56"/>
  <c r="AA57" i="56"/>
  <c r="X57" i="56"/>
  <c r="AB57" i="56"/>
  <c r="U57" i="56"/>
  <c r="Y57" i="56"/>
  <c r="AC57" i="56"/>
  <c r="V53" i="56"/>
  <c r="Z53" i="56"/>
  <c r="AD53" i="56"/>
  <c r="W53" i="56"/>
  <c r="AA53" i="56"/>
  <c r="X53" i="56"/>
  <c r="AB53" i="56"/>
  <c r="U53" i="56"/>
  <c r="Y53" i="56"/>
  <c r="AC53" i="56"/>
  <c r="V49" i="56"/>
  <c r="Z49" i="56"/>
  <c r="AD49" i="56"/>
  <c r="W49" i="56"/>
  <c r="AA49" i="56"/>
  <c r="X49" i="56"/>
  <c r="AB49" i="56"/>
  <c r="U49" i="56"/>
  <c r="Y49" i="56"/>
  <c r="AC49" i="56"/>
  <c r="X44" i="56"/>
  <c r="AB44" i="56"/>
  <c r="AI44" i="56"/>
  <c r="U44" i="56"/>
  <c r="Y44" i="56"/>
  <c r="AC44" i="56"/>
  <c r="V44" i="56"/>
  <c r="Z44" i="56"/>
  <c r="AD44" i="56"/>
  <c r="W44" i="56"/>
  <c r="AA44" i="56"/>
  <c r="AH44" i="56"/>
  <c r="R30" i="56"/>
  <c r="S30" i="56"/>
  <c r="X30" i="56"/>
  <c r="Q30" i="56"/>
  <c r="Q42" i="56"/>
  <c r="R42" i="56"/>
  <c r="S42" i="56"/>
  <c r="R67" i="56"/>
  <c r="S67" i="56"/>
  <c r="X67" i="56"/>
  <c r="R71" i="56"/>
  <c r="S71" i="56"/>
  <c r="R75" i="56"/>
  <c r="S75" i="56"/>
  <c r="X75" i="56"/>
  <c r="R79" i="56"/>
  <c r="S79" i="56"/>
  <c r="R83" i="56"/>
  <c r="S83" i="56"/>
  <c r="X83" i="56"/>
  <c r="R87" i="56"/>
  <c r="S87" i="56"/>
  <c r="R91" i="56"/>
  <c r="S91" i="56"/>
  <c r="X91" i="56"/>
  <c r="R95" i="56"/>
  <c r="S95" i="56"/>
  <c r="R99" i="56"/>
  <c r="S99" i="56"/>
  <c r="X99" i="56"/>
  <c r="R103" i="56"/>
  <c r="S103" i="56"/>
  <c r="R107" i="56"/>
  <c r="S107" i="56"/>
  <c r="X107" i="56"/>
  <c r="R111" i="56"/>
  <c r="S111" i="56"/>
  <c r="R115" i="56"/>
  <c r="S115" i="56"/>
  <c r="X115" i="56"/>
  <c r="R119" i="56"/>
  <c r="S119" i="56"/>
  <c r="R123" i="56"/>
  <c r="S123" i="56"/>
  <c r="X123" i="56"/>
  <c r="R127" i="56"/>
  <c r="S127" i="56"/>
  <c r="R136" i="56"/>
  <c r="S136" i="56"/>
  <c r="X136" i="56"/>
  <c r="R140" i="56"/>
  <c r="S140" i="56"/>
  <c r="R171" i="56"/>
  <c r="S171" i="56"/>
  <c r="X171" i="56"/>
  <c r="R175" i="56"/>
  <c r="S175" i="56"/>
  <c r="R189" i="56"/>
  <c r="S189" i="56"/>
  <c r="X189" i="56"/>
  <c r="R199" i="56"/>
  <c r="S199" i="56"/>
  <c r="R257" i="56"/>
  <c r="S257" i="56"/>
  <c r="X257" i="56"/>
  <c r="R261" i="56"/>
  <c r="S261" i="56"/>
  <c r="R265" i="56"/>
  <c r="S265" i="56"/>
  <c r="X265" i="56"/>
  <c r="Q265" i="56"/>
  <c r="Q261" i="56"/>
  <c r="Q257" i="56"/>
  <c r="Q189" i="56"/>
  <c r="Q173" i="56"/>
  <c r="Q115" i="56"/>
  <c r="Q110" i="56"/>
  <c r="Q99" i="56"/>
  <c r="Q94" i="56"/>
  <c r="Q88" i="56"/>
  <c r="Q83" i="56"/>
  <c r="Q78" i="56"/>
  <c r="Q72" i="56"/>
  <c r="Q67" i="56"/>
  <c r="Q47" i="56"/>
  <c r="Q43" i="56"/>
  <c r="X272" i="56"/>
  <c r="AB272" i="56"/>
  <c r="U272" i="56"/>
  <c r="Y272" i="56"/>
  <c r="AC272" i="56"/>
  <c r="V272" i="56"/>
  <c r="Z272" i="56"/>
  <c r="AD272" i="56"/>
  <c r="W272" i="56"/>
  <c r="AA272" i="56"/>
  <c r="V252" i="56"/>
  <c r="Z252" i="56"/>
  <c r="AD252" i="56"/>
  <c r="U252" i="56"/>
  <c r="AA252" i="56"/>
  <c r="W252" i="56"/>
  <c r="AB252" i="56"/>
  <c r="X252" i="56"/>
  <c r="AC252" i="56"/>
  <c r="Y252" i="56"/>
  <c r="V248" i="56"/>
  <c r="Z248" i="56"/>
  <c r="AD248" i="56"/>
  <c r="X248" i="56"/>
  <c r="AC248" i="56"/>
  <c r="Y248" i="56"/>
  <c r="U248" i="56"/>
  <c r="AA248" i="56"/>
  <c r="W248" i="56"/>
  <c r="AB248" i="56"/>
  <c r="W244" i="56"/>
  <c r="AA244" i="56"/>
  <c r="U244" i="56"/>
  <c r="Y244" i="56"/>
  <c r="AC244" i="56"/>
  <c r="V244" i="56"/>
  <c r="Z244" i="56"/>
  <c r="AD244" i="56"/>
  <c r="X244" i="56"/>
  <c r="AB244" i="56"/>
  <c r="W240" i="56"/>
  <c r="AA240" i="56"/>
  <c r="X240" i="56"/>
  <c r="U240" i="56"/>
  <c r="Y240" i="56"/>
  <c r="AC240" i="56"/>
  <c r="V240" i="56"/>
  <c r="Z240" i="56"/>
  <c r="AD240" i="56"/>
  <c r="AB240" i="56"/>
  <c r="W236" i="56"/>
  <c r="AA236" i="56"/>
  <c r="X236" i="56"/>
  <c r="AB236" i="56"/>
  <c r="U236" i="56"/>
  <c r="Y236" i="56"/>
  <c r="AC236" i="56"/>
  <c r="V236" i="56"/>
  <c r="Z236" i="56"/>
  <c r="AD236" i="56"/>
  <c r="W232" i="56"/>
  <c r="AA232" i="56"/>
  <c r="X232" i="56"/>
  <c r="AB232" i="56"/>
  <c r="U232" i="56"/>
  <c r="Y232" i="56"/>
  <c r="AC232" i="56"/>
  <c r="V232" i="56"/>
  <c r="Z232" i="56"/>
  <c r="AD232" i="56"/>
  <c r="W228" i="56"/>
  <c r="AA228" i="56"/>
  <c r="X228" i="56"/>
  <c r="AB228" i="56"/>
  <c r="U228" i="56"/>
  <c r="Y228" i="56"/>
  <c r="AC228" i="56"/>
  <c r="V228" i="56"/>
  <c r="Z228" i="56"/>
  <c r="AD228" i="56"/>
  <c r="W224" i="56"/>
  <c r="AA224" i="56"/>
  <c r="X224" i="56"/>
  <c r="AB224" i="56"/>
  <c r="U224" i="56"/>
  <c r="Y224" i="56"/>
  <c r="AC224" i="56"/>
  <c r="V224" i="56"/>
  <c r="Z224" i="56"/>
  <c r="AD224" i="56"/>
  <c r="W220" i="56"/>
  <c r="AA220" i="56"/>
  <c r="X220" i="56"/>
  <c r="AB220" i="56"/>
  <c r="U220" i="56"/>
  <c r="Y220" i="56"/>
  <c r="AC220" i="56"/>
  <c r="V220" i="56"/>
  <c r="Z220" i="56"/>
  <c r="AD220" i="56"/>
  <c r="W216" i="56"/>
  <c r="AA216" i="56"/>
  <c r="X216" i="56"/>
  <c r="AB216" i="56"/>
  <c r="U216" i="56"/>
  <c r="Y216" i="56"/>
  <c r="AC216" i="56"/>
  <c r="V216" i="56"/>
  <c r="Z216" i="56"/>
  <c r="AD216" i="56"/>
  <c r="W212" i="56"/>
  <c r="AA212" i="56"/>
  <c r="X212" i="56"/>
  <c r="AB212" i="56"/>
  <c r="U212" i="56"/>
  <c r="Y212" i="56"/>
  <c r="AC212" i="56"/>
  <c r="V212" i="56"/>
  <c r="Z212" i="56"/>
  <c r="AD212" i="56"/>
  <c r="W208" i="56"/>
  <c r="AA208" i="56"/>
  <c r="X208" i="56"/>
  <c r="AB208" i="56"/>
  <c r="U208" i="56"/>
  <c r="Y208" i="56"/>
  <c r="AC208" i="56"/>
  <c r="V208" i="56"/>
  <c r="Z208" i="56"/>
  <c r="AD208" i="56"/>
  <c r="W196" i="56"/>
  <c r="AA196" i="56"/>
  <c r="X196" i="56"/>
  <c r="AB196" i="56"/>
  <c r="U196" i="56"/>
  <c r="Y196" i="56"/>
  <c r="AC196" i="56"/>
  <c r="V196" i="56"/>
  <c r="Z196" i="56"/>
  <c r="AD196" i="56"/>
  <c r="W192" i="56"/>
  <c r="AA192" i="56"/>
  <c r="X192" i="56"/>
  <c r="AB192" i="56"/>
  <c r="U192" i="56"/>
  <c r="Y192" i="56"/>
  <c r="AC192" i="56"/>
  <c r="V192" i="56"/>
  <c r="Z192" i="56"/>
  <c r="AD192" i="56"/>
  <c r="X183" i="56"/>
  <c r="AB183" i="56"/>
  <c r="V183" i="56"/>
  <c r="AA183" i="56"/>
  <c r="W183" i="56"/>
  <c r="AC183" i="56"/>
  <c r="Y183" i="56"/>
  <c r="AD183" i="56"/>
  <c r="U183" i="56"/>
  <c r="Z183" i="56"/>
  <c r="X179" i="56"/>
  <c r="AB179" i="56"/>
  <c r="Y179" i="56"/>
  <c r="AD179" i="56"/>
  <c r="U179" i="56"/>
  <c r="Z179" i="56"/>
  <c r="V179" i="56"/>
  <c r="AA179" i="56"/>
  <c r="W179" i="56"/>
  <c r="AC179" i="56"/>
  <c r="X170" i="56"/>
  <c r="AB170" i="56"/>
  <c r="V170" i="56"/>
  <c r="Z170" i="56"/>
  <c r="AD170" i="56"/>
  <c r="W170" i="56"/>
  <c r="AA170" i="56"/>
  <c r="Y170" i="56"/>
  <c r="AC170" i="56"/>
  <c r="U170" i="56"/>
  <c r="X166" i="56"/>
  <c r="AB166" i="56"/>
  <c r="V166" i="56"/>
  <c r="Z166" i="56"/>
  <c r="AD166" i="56"/>
  <c r="W166" i="56"/>
  <c r="AA166" i="56"/>
  <c r="U166" i="56"/>
  <c r="Y166" i="56"/>
  <c r="AC166" i="56"/>
  <c r="X162" i="56"/>
  <c r="AB162" i="56"/>
  <c r="U162" i="56"/>
  <c r="Y162" i="56"/>
  <c r="AC162" i="56"/>
  <c r="V162" i="56"/>
  <c r="Z162" i="56"/>
  <c r="AD162" i="56"/>
  <c r="W162" i="56"/>
  <c r="AA162" i="56"/>
  <c r="X158" i="56"/>
  <c r="AB158" i="56"/>
  <c r="U158" i="56"/>
  <c r="Y158" i="56"/>
  <c r="AC158" i="56"/>
  <c r="V158" i="56"/>
  <c r="Z158" i="56"/>
  <c r="AD158" i="56"/>
  <c r="W158" i="56"/>
  <c r="AA158" i="56"/>
  <c r="X154" i="56"/>
  <c r="AB154" i="56"/>
  <c r="U154" i="56"/>
  <c r="Y154" i="56"/>
  <c r="AC154" i="56"/>
  <c r="V154" i="56"/>
  <c r="Z154" i="56"/>
  <c r="AD154" i="56"/>
  <c r="W154" i="56"/>
  <c r="AA154" i="56"/>
  <c r="X150" i="56"/>
  <c r="AB150" i="56"/>
  <c r="U150" i="56"/>
  <c r="Y150" i="56"/>
  <c r="AC150" i="56"/>
  <c r="V150" i="56"/>
  <c r="Z150" i="56"/>
  <c r="AD150" i="56"/>
  <c r="W150" i="56"/>
  <c r="AA150" i="56"/>
  <c r="X146" i="56"/>
  <c r="AB146" i="56"/>
  <c r="U146" i="56"/>
  <c r="Y146" i="56"/>
  <c r="AC146" i="56"/>
  <c r="V146" i="56"/>
  <c r="Z146" i="56"/>
  <c r="AD146" i="56"/>
  <c r="W146" i="56"/>
  <c r="AA146" i="56"/>
  <c r="V131" i="56"/>
  <c r="Z131" i="56"/>
  <c r="AD131" i="56"/>
  <c r="W131" i="56"/>
  <c r="AA131" i="56"/>
  <c r="AH131" i="56"/>
  <c r="X131" i="56"/>
  <c r="AB131" i="56"/>
  <c r="AI131" i="56"/>
  <c r="U131" i="56"/>
  <c r="Y131" i="56"/>
  <c r="AC131" i="56"/>
  <c r="X60" i="56"/>
  <c r="AB60" i="56"/>
  <c r="V60" i="56"/>
  <c r="Z60" i="56"/>
  <c r="AD60" i="56"/>
  <c r="W60" i="56"/>
  <c r="AA60" i="56"/>
  <c r="U60" i="56"/>
  <c r="Y60" i="56"/>
  <c r="AC60" i="56"/>
  <c r="X56" i="56"/>
  <c r="AB56" i="56"/>
  <c r="U56" i="56"/>
  <c r="Y56" i="56"/>
  <c r="AC56" i="56"/>
  <c r="V56" i="56"/>
  <c r="Z56" i="56"/>
  <c r="AD56" i="56"/>
  <c r="W56" i="56"/>
  <c r="AA56" i="56"/>
  <c r="X52" i="56"/>
  <c r="AB52" i="56"/>
  <c r="U52" i="56"/>
  <c r="Y52" i="56"/>
  <c r="AC52" i="56"/>
  <c r="V52" i="56"/>
  <c r="Z52" i="56"/>
  <c r="AD52" i="56"/>
  <c r="W52" i="56"/>
  <c r="AA52" i="56"/>
  <c r="X48" i="56"/>
  <c r="AB48" i="56"/>
  <c r="U48" i="56"/>
  <c r="Y48" i="56"/>
  <c r="AC48" i="56"/>
  <c r="V48" i="56"/>
  <c r="Z48" i="56"/>
  <c r="AD48" i="56"/>
  <c r="W48" i="56"/>
  <c r="AA48" i="56"/>
  <c r="U8" i="56"/>
  <c r="Y8" i="56"/>
  <c r="AC8" i="56"/>
  <c r="W8" i="56"/>
  <c r="AA8" i="56"/>
  <c r="X8" i="56"/>
  <c r="AB8" i="56"/>
  <c r="Z8" i="56"/>
  <c r="AD8" i="56"/>
  <c r="V8" i="56"/>
  <c r="Q14" i="56"/>
  <c r="R14" i="56"/>
  <c r="S14" i="56"/>
  <c r="X14" i="56"/>
  <c r="R34" i="56"/>
  <c r="S34" i="56"/>
  <c r="X34" i="56"/>
  <c r="Q34" i="56"/>
  <c r="R19" i="56"/>
  <c r="S19" i="56"/>
  <c r="Q19" i="56"/>
  <c r="R35" i="56"/>
  <c r="S35" i="56"/>
  <c r="R76" i="56"/>
  <c r="S76" i="56"/>
  <c r="X76" i="56"/>
  <c r="R84" i="56"/>
  <c r="S84" i="56"/>
  <c r="R92" i="56"/>
  <c r="S92" i="56"/>
  <c r="X92" i="56"/>
  <c r="R96" i="56"/>
  <c r="S96" i="56"/>
  <c r="R100" i="56"/>
  <c r="S100" i="56"/>
  <c r="X100" i="56"/>
  <c r="R104" i="56"/>
  <c r="S104" i="56"/>
  <c r="R108" i="56"/>
  <c r="S108" i="56"/>
  <c r="X108" i="56"/>
  <c r="R112" i="56"/>
  <c r="S112" i="56"/>
  <c r="R116" i="56"/>
  <c r="S116" i="56"/>
  <c r="X116" i="56"/>
  <c r="R120" i="56"/>
  <c r="S120" i="56"/>
  <c r="R124" i="56"/>
  <c r="S124" i="56"/>
  <c r="X124" i="56"/>
  <c r="R128" i="56"/>
  <c r="S128" i="56"/>
  <c r="R132" i="56"/>
  <c r="S132" i="56"/>
  <c r="X132" i="56"/>
  <c r="R137" i="56"/>
  <c r="S137" i="56"/>
  <c r="R141" i="56"/>
  <c r="S141" i="56"/>
  <c r="X141" i="56"/>
  <c r="R172" i="56"/>
  <c r="S172" i="56"/>
  <c r="R186" i="56"/>
  <c r="S186" i="56"/>
  <c r="X186" i="56"/>
  <c r="R190" i="56"/>
  <c r="S190" i="56"/>
  <c r="R200" i="56"/>
  <c r="S200" i="56"/>
  <c r="X200" i="56"/>
  <c r="R258" i="56"/>
  <c r="S258" i="56"/>
  <c r="R262" i="56"/>
  <c r="S262" i="56"/>
  <c r="X262" i="56"/>
  <c r="R266" i="56"/>
  <c r="S266" i="56"/>
  <c r="Q200" i="56"/>
  <c r="Q188" i="56"/>
  <c r="Q172" i="56"/>
  <c r="Q140" i="56"/>
  <c r="Q136" i="56"/>
  <c r="Q132" i="56"/>
  <c r="Q128" i="56"/>
  <c r="Q124" i="56"/>
  <c r="Q119" i="56"/>
  <c r="Q114" i="56"/>
  <c r="Q108" i="56"/>
  <c r="Q103" i="56"/>
  <c r="Q98" i="56"/>
  <c r="Q92" i="56"/>
  <c r="Q87" i="56"/>
  <c r="Q82" i="56"/>
  <c r="Q76" i="56"/>
  <c r="Q71" i="56"/>
  <c r="Q66" i="56"/>
  <c r="V271" i="56"/>
  <c r="Z271" i="56"/>
  <c r="AD271" i="56"/>
  <c r="W271" i="56"/>
  <c r="AA271" i="56"/>
  <c r="X271" i="56"/>
  <c r="AB271" i="56"/>
  <c r="U271" i="56"/>
  <c r="Y271" i="56"/>
  <c r="AC271" i="56"/>
  <c r="X251" i="56"/>
  <c r="AB251" i="56"/>
  <c r="U251" i="56"/>
  <c r="Z251" i="56"/>
  <c r="V251" i="56"/>
  <c r="AA251" i="56"/>
  <c r="W251" i="56"/>
  <c r="AC251" i="56"/>
  <c r="Y251" i="56"/>
  <c r="AD251" i="56"/>
  <c r="X247" i="56"/>
  <c r="AB247" i="56"/>
  <c r="W247" i="56"/>
  <c r="AC247" i="56"/>
  <c r="Y247" i="56"/>
  <c r="AD247" i="56"/>
  <c r="U247" i="56"/>
  <c r="Z247" i="56"/>
  <c r="V247" i="56"/>
  <c r="AA247" i="56"/>
  <c r="U243" i="56"/>
  <c r="Y243" i="56"/>
  <c r="AC243" i="56"/>
  <c r="W243" i="56"/>
  <c r="AA243" i="56"/>
  <c r="X243" i="56"/>
  <c r="AB243" i="56"/>
  <c r="V243" i="56"/>
  <c r="Z243" i="56"/>
  <c r="AD243" i="56"/>
  <c r="U239" i="56"/>
  <c r="Y239" i="56"/>
  <c r="AC239" i="56"/>
  <c r="V239" i="56"/>
  <c r="Z239" i="56"/>
  <c r="AD239" i="56"/>
  <c r="W239" i="56"/>
  <c r="AA239" i="56"/>
  <c r="X239" i="56"/>
  <c r="AB239" i="56"/>
  <c r="U235" i="56"/>
  <c r="Y235" i="56"/>
  <c r="AC235" i="56"/>
  <c r="V235" i="56"/>
  <c r="Z235" i="56"/>
  <c r="AD235" i="56"/>
  <c r="W235" i="56"/>
  <c r="AA235" i="56"/>
  <c r="X235" i="56"/>
  <c r="AB235" i="56"/>
  <c r="U231" i="56"/>
  <c r="Y231" i="56"/>
  <c r="AC231" i="56"/>
  <c r="V231" i="56"/>
  <c r="Z231" i="56"/>
  <c r="AD231" i="56"/>
  <c r="W231" i="56"/>
  <c r="AA231" i="56"/>
  <c r="X231" i="56"/>
  <c r="AB231" i="56"/>
  <c r="U227" i="56"/>
  <c r="Y227" i="56"/>
  <c r="AC227" i="56"/>
  <c r="V227" i="56"/>
  <c r="Z227" i="56"/>
  <c r="AD227" i="56"/>
  <c r="W227" i="56"/>
  <c r="AA227" i="56"/>
  <c r="X227" i="56"/>
  <c r="AB227" i="56"/>
  <c r="U223" i="56"/>
  <c r="Y223" i="56"/>
  <c r="AC223" i="56"/>
  <c r="V223" i="56"/>
  <c r="Z223" i="56"/>
  <c r="AD223" i="56"/>
  <c r="W223" i="56"/>
  <c r="AA223" i="56"/>
  <c r="X223" i="56"/>
  <c r="AB223" i="56"/>
  <c r="U219" i="56"/>
  <c r="Y219" i="56"/>
  <c r="AC219" i="56"/>
  <c r="V219" i="56"/>
  <c r="Z219" i="56"/>
  <c r="AD219" i="56"/>
  <c r="W219" i="56"/>
  <c r="AA219" i="56"/>
  <c r="X219" i="56"/>
  <c r="AB219" i="56"/>
  <c r="U215" i="56"/>
  <c r="Y215" i="56"/>
  <c r="AC215" i="56"/>
  <c r="V215" i="56"/>
  <c r="Z215" i="56"/>
  <c r="AD215" i="56"/>
  <c r="W215" i="56"/>
  <c r="AA215" i="56"/>
  <c r="X215" i="56"/>
  <c r="AB215" i="56"/>
  <c r="U211" i="56"/>
  <c r="Y211" i="56"/>
  <c r="AC211" i="56"/>
  <c r="V211" i="56"/>
  <c r="Z211" i="56"/>
  <c r="AD211" i="56"/>
  <c r="W211" i="56"/>
  <c r="AA211" i="56"/>
  <c r="X211" i="56"/>
  <c r="AB211" i="56"/>
  <c r="U207" i="56"/>
  <c r="Y207" i="56"/>
  <c r="AC207" i="56"/>
  <c r="V207" i="56"/>
  <c r="Z207" i="56"/>
  <c r="AD207" i="56"/>
  <c r="W207" i="56"/>
  <c r="AA207" i="56"/>
  <c r="X207" i="56"/>
  <c r="AB207" i="56"/>
  <c r="U195" i="56"/>
  <c r="Y195" i="56"/>
  <c r="AC195" i="56"/>
  <c r="V195" i="56"/>
  <c r="Z195" i="56"/>
  <c r="AD195" i="56"/>
  <c r="W195" i="56"/>
  <c r="AA195" i="56"/>
  <c r="X195" i="56"/>
  <c r="AB195" i="56"/>
  <c r="U191" i="56"/>
  <c r="Y191" i="56"/>
  <c r="AC191" i="56"/>
  <c r="V191" i="56"/>
  <c r="Z191" i="56"/>
  <c r="AD191" i="56"/>
  <c r="W191" i="56"/>
  <c r="AA191" i="56"/>
  <c r="X191" i="56"/>
  <c r="AB191" i="56"/>
  <c r="V182" i="56"/>
  <c r="Z182" i="56"/>
  <c r="AD182" i="56"/>
  <c r="U182" i="56"/>
  <c r="AA182" i="56"/>
  <c r="W182" i="56"/>
  <c r="AB182" i="56"/>
  <c r="X182" i="56"/>
  <c r="AC182" i="56"/>
  <c r="Y182" i="56"/>
  <c r="V178" i="56"/>
  <c r="Z178" i="56"/>
  <c r="AD178" i="56"/>
  <c r="X178" i="56"/>
  <c r="AC178" i="56"/>
  <c r="Y178" i="56"/>
  <c r="U178" i="56"/>
  <c r="AA178" i="56"/>
  <c r="W178" i="56"/>
  <c r="AB178" i="56"/>
  <c r="V169" i="56"/>
  <c r="Z169" i="56"/>
  <c r="AD169" i="56"/>
  <c r="X169" i="56"/>
  <c r="AB169" i="56"/>
  <c r="U169" i="56"/>
  <c r="Y169" i="56"/>
  <c r="AC169" i="56"/>
  <c r="W169" i="56"/>
  <c r="AA169" i="56"/>
  <c r="V165" i="56"/>
  <c r="Z165" i="56"/>
  <c r="AD165" i="56"/>
  <c r="X165" i="56"/>
  <c r="AB165" i="56"/>
  <c r="U165" i="56"/>
  <c r="Y165" i="56"/>
  <c r="AC165" i="56"/>
  <c r="AA165" i="56"/>
  <c r="W165" i="56"/>
  <c r="V161" i="56"/>
  <c r="Z161" i="56"/>
  <c r="AD161" i="56"/>
  <c r="W161" i="56"/>
  <c r="AA161" i="56"/>
  <c r="X161" i="56"/>
  <c r="AB161" i="56"/>
  <c r="U161" i="56"/>
  <c r="Y161" i="56"/>
  <c r="AC161" i="56"/>
  <c r="V157" i="56"/>
  <c r="Z157" i="56"/>
  <c r="AD157" i="56"/>
  <c r="W157" i="56"/>
  <c r="AA157" i="56"/>
  <c r="X157" i="56"/>
  <c r="AB157" i="56"/>
  <c r="U157" i="56"/>
  <c r="Y157" i="56"/>
  <c r="AC157" i="56"/>
  <c r="V153" i="56"/>
  <c r="Z153" i="56"/>
  <c r="AD153" i="56"/>
  <c r="W153" i="56"/>
  <c r="AA153" i="56"/>
  <c r="X153" i="56"/>
  <c r="AB153" i="56"/>
  <c r="U153" i="56"/>
  <c r="Y153" i="56"/>
  <c r="AC153" i="56"/>
  <c r="V149" i="56"/>
  <c r="Z149" i="56"/>
  <c r="AD149" i="56"/>
  <c r="W149" i="56"/>
  <c r="AA149" i="56"/>
  <c r="X149" i="56"/>
  <c r="AB149" i="56"/>
  <c r="U149" i="56"/>
  <c r="Y149" i="56"/>
  <c r="AC149" i="56"/>
  <c r="V145" i="56"/>
  <c r="Z145" i="56"/>
  <c r="AD145" i="56"/>
  <c r="W145" i="56"/>
  <c r="AA145" i="56"/>
  <c r="X145" i="56"/>
  <c r="AB145" i="56"/>
  <c r="U145" i="56"/>
  <c r="Y145" i="56"/>
  <c r="AC145" i="56"/>
  <c r="V130" i="56"/>
  <c r="Z130" i="56"/>
  <c r="AD130" i="56"/>
  <c r="W130" i="56"/>
  <c r="AA130" i="56"/>
  <c r="AH130" i="56"/>
  <c r="X130" i="56"/>
  <c r="AB130" i="56"/>
  <c r="AI130" i="56"/>
  <c r="U130" i="56"/>
  <c r="Y130" i="56"/>
  <c r="AC130" i="56"/>
  <c r="X63" i="56"/>
  <c r="AB63" i="56"/>
  <c r="AI63" i="56"/>
  <c r="V63" i="56"/>
  <c r="Z63" i="56"/>
  <c r="AD63" i="56"/>
  <c r="W63" i="56"/>
  <c r="AA63" i="56"/>
  <c r="AH63" i="56"/>
  <c r="U63" i="56"/>
  <c r="Y63" i="56"/>
  <c r="AC63" i="56"/>
  <c r="V59" i="56"/>
  <c r="Z59" i="56"/>
  <c r="AD59" i="56"/>
  <c r="W59" i="56"/>
  <c r="X59" i="56"/>
  <c r="AB59" i="56"/>
  <c r="U59" i="56"/>
  <c r="Y59" i="56"/>
  <c r="AC59" i="56"/>
  <c r="AA59" i="56"/>
  <c r="V55" i="56"/>
  <c r="Z55" i="56"/>
  <c r="AD55" i="56"/>
  <c r="W55" i="56"/>
  <c r="AA55" i="56"/>
  <c r="X55" i="56"/>
  <c r="AB55" i="56"/>
  <c r="U55" i="56"/>
  <c r="Y55" i="56"/>
  <c r="AC55" i="56"/>
  <c r="V51" i="56"/>
  <c r="Z51" i="56"/>
  <c r="AD51" i="56"/>
  <c r="W51" i="56"/>
  <c r="AA51" i="56"/>
  <c r="X51" i="56"/>
  <c r="AB51" i="56"/>
  <c r="U51" i="56"/>
  <c r="Y51" i="56"/>
  <c r="AC51" i="56"/>
  <c r="X46" i="56"/>
  <c r="AB46" i="56"/>
  <c r="AI46" i="56"/>
  <c r="U46" i="56"/>
  <c r="Y46" i="56"/>
  <c r="AC46" i="56"/>
  <c r="V46" i="56"/>
  <c r="Z46" i="56"/>
  <c r="AD46" i="56"/>
  <c r="W46" i="56"/>
  <c r="AA46" i="56"/>
  <c r="AH46" i="56"/>
  <c r="W7" i="56"/>
  <c r="AA7" i="56"/>
  <c r="U7" i="56"/>
  <c r="Y7" i="56"/>
  <c r="AC7" i="56"/>
  <c r="V7" i="56"/>
  <c r="Z7" i="56"/>
  <c r="AD7" i="56"/>
  <c r="AB7" i="56"/>
  <c r="X7" i="56"/>
  <c r="Q10" i="56"/>
  <c r="R10" i="56"/>
  <c r="S10" i="56"/>
  <c r="X10" i="56"/>
  <c r="Q26" i="56"/>
  <c r="R26" i="56"/>
  <c r="S26" i="56"/>
  <c r="R15" i="56"/>
  <c r="S15" i="56"/>
  <c r="X15" i="56"/>
  <c r="Q15" i="56"/>
  <c r="R27" i="56"/>
  <c r="S27" i="56"/>
  <c r="X27" i="56"/>
  <c r="Q27" i="56"/>
  <c r="R39" i="56"/>
  <c r="S39" i="56"/>
  <c r="R68" i="56"/>
  <c r="S68" i="56"/>
  <c r="X68" i="56"/>
  <c r="R80" i="56"/>
  <c r="S80" i="56"/>
  <c r="R16" i="56"/>
  <c r="S16" i="56"/>
  <c r="X16" i="56"/>
  <c r="Q16" i="56"/>
  <c r="R28" i="56"/>
  <c r="S28" i="56"/>
  <c r="X28" i="56"/>
  <c r="Q28" i="56"/>
  <c r="R40" i="56"/>
  <c r="S40" i="56"/>
  <c r="Q40" i="56"/>
  <c r="R69" i="56"/>
  <c r="S69" i="56"/>
  <c r="Q69" i="56"/>
  <c r="R81" i="56"/>
  <c r="S81" i="56"/>
  <c r="X81" i="56"/>
  <c r="Q81" i="56"/>
  <c r="R93" i="56"/>
  <c r="S93" i="56"/>
  <c r="X93" i="56"/>
  <c r="Q93" i="56"/>
  <c r="R105" i="56"/>
  <c r="S105" i="56"/>
  <c r="Q105" i="56"/>
  <c r="R117" i="56"/>
  <c r="S117" i="56"/>
  <c r="Q117" i="56"/>
  <c r="R125" i="56"/>
  <c r="S125" i="56"/>
  <c r="X125" i="56"/>
  <c r="R134" i="56"/>
  <c r="S134" i="56"/>
  <c r="R142" i="56"/>
  <c r="S142" i="56"/>
  <c r="X142" i="56"/>
  <c r="R187" i="56"/>
  <c r="S187" i="56"/>
  <c r="R197" i="56"/>
  <c r="S197" i="56"/>
  <c r="X197" i="56"/>
  <c r="R259" i="56"/>
  <c r="S259" i="56"/>
  <c r="R263" i="56"/>
  <c r="S263" i="56"/>
  <c r="X263" i="56"/>
  <c r="R267" i="56"/>
  <c r="S267" i="56"/>
  <c r="X267" i="56"/>
  <c r="Q267" i="56"/>
  <c r="Q263" i="56"/>
  <c r="Q259" i="56"/>
  <c r="Q199" i="56"/>
  <c r="Q187" i="56"/>
  <c r="Q175" i="56"/>
  <c r="Q171" i="56"/>
  <c r="Q143" i="56"/>
  <c r="Q139" i="56"/>
  <c r="Q135" i="56"/>
  <c r="Q127" i="56"/>
  <c r="Q123" i="56"/>
  <c r="Q118" i="56"/>
  <c r="Q112" i="56"/>
  <c r="Q107" i="56"/>
  <c r="Q102" i="56"/>
  <c r="Q96" i="56"/>
  <c r="Q91" i="56"/>
  <c r="Q86" i="56"/>
  <c r="Q80" i="56"/>
  <c r="Q75" i="56"/>
  <c r="Q70" i="56"/>
  <c r="Q35" i="56"/>
  <c r="Y5" i="56"/>
  <c r="AC5" i="56"/>
  <c r="V5" i="56"/>
  <c r="Z5" i="56"/>
  <c r="AD5" i="56"/>
  <c r="W5" i="56"/>
  <c r="AA5" i="56"/>
  <c r="U5" i="56"/>
  <c r="X5" i="56"/>
  <c r="AB5" i="56"/>
  <c r="V254" i="56"/>
  <c r="Z254" i="56"/>
  <c r="AD254" i="56"/>
  <c r="W254" i="56"/>
  <c r="AB254" i="56"/>
  <c r="X254" i="56"/>
  <c r="AC254" i="56"/>
  <c r="Y254" i="56"/>
  <c r="U254" i="56"/>
  <c r="AA254" i="56"/>
  <c r="V250" i="56"/>
  <c r="Z250" i="56"/>
  <c r="AD250" i="56"/>
  <c r="Y250" i="56"/>
  <c r="U250" i="56"/>
  <c r="AA250" i="56"/>
  <c r="W250" i="56"/>
  <c r="AB250" i="56"/>
  <c r="X250" i="56"/>
  <c r="AC250" i="56"/>
  <c r="V246" i="56"/>
  <c r="Z246" i="56"/>
  <c r="AD246" i="56"/>
  <c r="W246" i="56"/>
  <c r="AB246" i="56"/>
  <c r="X246" i="56"/>
  <c r="AC246" i="56"/>
  <c r="Y246" i="56"/>
  <c r="U246" i="56"/>
  <c r="AA246" i="56"/>
  <c r="W242" i="56"/>
  <c r="AA242" i="56"/>
  <c r="U242" i="56"/>
  <c r="Y242" i="56"/>
  <c r="AC242" i="56"/>
  <c r="V242" i="56"/>
  <c r="Z242" i="56"/>
  <c r="AD242" i="56"/>
  <c r="AB242" i="56"/>
  <c r="X242" i="56"/>
  <c r="W238" i="56"/>
  <c r="AA238" i="56"/>
  <c r="X238" i="56"/>
  <c r="AB238" i="56"/>
  <c r="U238" i="56"/>
  <c r="Y238" i="56"/>
  <c r="AC238" i="56"/>
  <c r="V238" i="56"/>
  <c r="Z238" i="56"/>
  <c r="AD238" i="56"/>
  <c r="W234" i="56"/>
  <c r="AA234" i="56"/>
  <c r="X234" i="56"/>
  <c r="AB234" i="56"/>
  <c r="U234" i="56"/>
  <c r="Y234" i="56"/>
  <c r="AC234" i="56"/>
  <c r="V234" i="56"/>
  <c r="Z234" i="56"/>
  <c r="AD234" i="56"/>
  <c r="W230" i="56"/>
  <c r="AA230" i="56"/>
  <c r="X230" i="56"/>
  <c r="AB230" i="56"/>
  <c r="U230" i="56"/>
  <c r="Y230" i="56"/>
  <c r="AC230" i="56"/>
  <c r="V230" i="56"/>
  <c r="Z230" i="56"/>
  <c r="AD230" i="56"/>
  <c r="W226" i="56"/>
  <c r="AA226" i="56"/>
  <c r="X226" i="56"/>
  <c r="AB226" i="56"/>
  <c r="U226" i="56"/>
  <c r="Y226" i="56"/>
  <c r="AC226" i="56"/>
  <c r="V226" i="56"/>
  <c r="Z226" i="56"/>
  <c r="AD226" i="56"/>
  <c r="W222" i="56"/>
  <c r="AA222" i="56"/>
  <c r="X222" i="56"/>
  <c r="AB222" i="56"/>
  <c r="U222" i="56"/>
  <c r="Y222" i="56"/>
  <c r="AC222" i="56"/>
  <c r="V222" i="56"/>
  <c r="Z222" i="56"/>
  <c r="AD222" i="56"/>
  <c r="W218" i="56"/>
  <c r="AA218" i="56"/>
  <c r="X218" i="56"/>
  <c r="AB218" i="56"/>
  <c r="U218" i="56"/>
  <c r="Y218" i="56"/>
  <c r="AC218" i="56"/>
  <c r="V218" i="56"/>
  <c r="Z218" i="56"/>
  <c r="AD218" i="56"/>
  <c r="W214" i="56"/>
  <c r="AA214" i="56"/>
  <c r="X214" i="56"/>
  <c r="AB214" i="56"/>
  <c r="U214" i="56"/>
  <c r="Y214" i="56"/>
  <c r="AC214" i="56"/>
  <c r="V214" i="56"/>
  <c r="Z214" i="56"/>
  <c r="AD214" i="56"/>
  <c r="W210" i="56"/>
  <c r="AA210" i="56"/>
  <c r="X210" i="56"/>
  <c r="AB210" i="56"/>
  <c r="U210" i="56"/>
  <c r="Y210" i="56"/>
  <c r="AC210" i="56"/>
  <c r="V210" i="56"/>
  <c r="Z210" i="56"/>
  <c r="AD210" i="56"/>
  <c r="W206" i="56"/>
  <c r="AA206" i="56"/>
  <c r="X206" i="56"/>
  <c r="AB206" i="56"/>
  <c r="U206" i="56"/>
  <c r="Y206" i="56"/>
  <c r="AC206" i="56"/>
  <c r="V206" i="56"/>
  <c r="Z206" i="56"/>
  <c r="AD206" i="56"/>
  <c r="W202" i="56"/>
  <c r="AA202" i="56"/>
  <c r="X202" i="56"/>
  <c r="AB202" i="56"/>
  <c r="U202" i="56"/>
  <c r="Y202" i="56"/>
  <c r="AC202" i="56"/>
  <c r="V202" i="56"/>
  <c r="Z202" i="56"/>
  <c r="AD202" i="56"/>
  <c r="W194" i="56"/>
  <c r="AA194" i="56"/>
  <c r="X194" i="56"/>
  <c r="AB194" i="56"/>
  <c r="U194" i="56"/>
  <c r="Y194" i="56"/>
  <c r="AC194" i="56"/>
  <c r="V194" i="56"/>
  <c r="Z194" i="56"/>
  <c r="AD194" i="56"/>
  <c r="X185" i="56"/>
  <c r="AB185" i="56"/>
  <c r="W185" i="56"/>
  <c r="AC185" i="56"/>
  <c r="Y185" i="56"/>
  <c r="AD185" i="56"/>
  <c r="U185" i="56"/>
  <c r="Z185" i="56"/>
  <c r="V185" i="56"/>
  <c r="AA185" i="56"/>
  <c r="X181" i="56"/>
  <c r="AB181" i="56"/>
  <c r="U181" i="56"/>
  <c r="Z181" i="56"/>
  <c r="V181" i="56"/>
  <c r="AA181" i="56"/>
  <c r="W181" i="56"/>
  <c r="AC181" i="56"/>
  <c r="Y181" i="56"/>
  <c r="AD181" i="56"/>
  <c r="X168" i="56"/>
  <c r="AB168" i="56"/>
  <c r="V168" i="56"/>
  <c r="Z168" i="56"/>
  <c r="AD168" i="56"/>
  <c r="W168" i="56"/>
  <c r="AA168" i="56"/>
  <c r="AC168" i="56"/>
  <c r="U168" i="56"/>
  <c r="Y168" i="56"/>
  <c r="X164" i="56"/>
  <c r="AB164" i="56"/>
  <c r="U164" i="56"/>
  <c r="Y164" i="56"/>
  <c r="AC164" i="56"/>
  <c r="V164" i="56"/>
  <c r="Z164" i="56"/>
  <c r="AD164" i="56"/>
  <c r="W164" i="56"/>
  <c r="AA164" i="56"/>
  <c r="X160" i="56"/>
  <c r="AB160" i="56"/>
  <c r="U160" i="56"/>
  <c r="Y160" i="56"/>
  <c r="AC160" i="56"/>
  <c r="V160" i="56"/>
  <c r="Z160" i="56"/>
  <c r="AD160" i="56"/>
  <c r="W160" i="56"/>
  <c r="AA160" i="56"/>
  <c r="X156" i="56"/>
  <c r="AB156" i="56"/>
  <c r="U156" i="56"/>
  <c r="Y156" i="56"/>
  <c r="AC156" i="56"/>
  <c r="V156" i="56"/>
  <c r="Z156" i="56"/>
  <c r="AD156" i="56"/>
  <c r="W156" i="56"/>
  <c r="AA156" i="56"/>
  <c r="X152" i="56"/>
  <c r="AB152" i="56"/>
  <c r="U152" i="56"/>
  <c r="Y152" i="56"/>
  <c r="AC152" i="56"/>
  <c r="V152" i="56"/>
  <c r="Z152" i="56"/>
  <c r="AD152" i="56"/>
  <c r="W152" i="56"/>
  <c r="AA152" i="56"/>
  <c r="X148" i="56"/>
  <c r="AB148" i="56"/>
  <c r="U148" i="56"/>
  <c r="Y148" i="56"/>
  <c r="AC148" i="56"/>
  <c r="V148" i="56"/>
  <c r="Z148" i="56"/>
  <c r="AD148" i="56"/>
  <c r="W148" i="56"/>
  <c r="AA148" i="56"/>
  <c r="X144" i="56"/>
  <c r="AB144" i="56"/>
  <c r="U144" i="56"/>
  <c r="Y144" i="56"/>
  <c r="AC144" i="56"/>
  <c r="V144" i="56"/>
  <c r="Z144" i="56"/>
  <c r="AD144" i="56"/>
  <c r="W144" i="56"/>
  <c r="AA144" i="56"/>
  <c r="V129" i="56"/>
  <c r="Z129" i="56"/>
  <c r="AD129" i="56"/>
  <c r="W129" i="56"/>
  <c r="AA129" i="56"/>
  <c r="AH129" i="56"/>
  <c r="X129" i="56"/>
  <c r="AB129" i="56"/>
  <c r="AI129" i="56"/>
  <c r="U129" i="56"/>
  <c r="Y129" i="56"/>
  <c r="AC129" i="56"/>
  <c r="X62" i="56"/>
  <c r="AB62" i="56"/>
  <c r="AI62" i="56"/>
  <c r="V62" i="56"/>
  <c r="Z62" i="56"/>
  <c r="AD62" i="56"/>
  <c r="W62" i="56"/>
  <c r="AA62" i="56"/>
  <c r="AH62" i="56"/>
  <c r="U62" i="56"/>
  <c r="Y62" i="56"/>
  <c r="AC62" i="56"/>
  <c r="X58" i="56"/>
  <c r="AB58" i="56"/>
  <c r="U58" i="56"/>
  <c r="Y58" i="56"/>
  <c r="AC58" i="56"/>
  <c r="V58" i="56"/>
  <c r="Z58" i="56"/>
  <c r="AD58" i="56"/>
  <c r="W58" i="56"/>
  <c r="AA58" i="56"/>
  <c r="X54" i="56"/>
  <c r="AB54" i="56"/>
  <c r="U54" i="56"/>
  <c r="Y54" i="56"/>
  <c r="AC54" i="56"/>
  <c r="V54" i="56"/>
  <c r="Z54" i="56"/>
  <c r="AD54" i="56"/>
  <c r="W54" i="56"/>
  <c r="AA54" i="56"/>
  <c r="X50" i="56"/>
  <c r="AB50" i="56"/>
  <c r="U50" i="56"/>
  <c r="Y50" i="56"/>
  <c r="AC50" i="56"/>
  <c r="V50" i="56"/>
  <c r="Z50" i="56"/>
  <c r="AD50" i="56"/>
  <c r="W50" i="56"/>
  <c r="AA50" i="56"/>
  <c r="X45" i="56"/>
  <c r="AB45" i="56"/>
  <c r="AI45" i="56"/>
  <c r="U45" i="56"/>
  <c r="Y45" i="56"/>
  <c r="AC45" i="56"/>
  <c r="V45" i="56"/>
  <c r="Z45" i="56"/>
  <c r="AD45" i="56"/>
  <c r="W45" i="56"/>
  <c r="AA45" i="56"/>
  <c r="AH45" i="56"/>
  <c r="U6" i="56"/>
  <c r="Y6" i="56"/>
  <c r="AC6" i="56"/>
  <c r="W6" i="56"/>
  <c r="AA6" i="56"/>
  <c r="X6" i="56"/>
  <c r="AB6" i="56"/>
  <c r="V6" i="56"/>
  <c r="AD6" i="56"/>
  <c r="Z6" i="56"/>
  <c r="AG64" i="56"/>
  <c r="AG65" i="56"/>
  <c r="DL280" i="1"/>
  <c r="DK280" i="1"/>
  <c r="DI280" i="1"/>
  <c r="DH280" i="1"/>
  <c r="DG280" i="1"/>
  <c r="DE280" i="1"/>
  <c r="DD280" i="1"/>
  <c r="DC280" i="1"/>
  <c r="DA280" i="1"/>
  <c r="CZ280" i="1"/>
  <c r="CY280" i="1"/>
  <c r="CX280" i="1"/>
  <c r="CW280" i="1"/>
  <c r="DL279" i="1"/>
  <c r="DK279" i="1"/>
  <c r="DI279" i="1"/>
  <c r="DH279" i="1"/>
  <c r="DG279" i="1"/>
  <c r="DE279" i="1"/>
  <c r="DD279" i="1"/>
  <c r="DC279" i="1"/>
  <c r="DA279" i="1"/>
  <c r="CZ279" i="1"/>
  <c r="CY279" i="1"/>
  <c r="CX279" i="1"/>
  <c r="CW279" i="1"/>
  <c r="EB187" i="1"/>
  <c r="EC187" i="1"/>
  <c r="EB188" i="1"/>
  <c r="EC188" i="1"/>
  <c r="EB189" i="1"/>
  <c r="EC189" i="1"/>
  <c r="EB190" i="1"/>
  <c r="EC190" i="1"/>
  <c r="EB191" i="1"/>
  <c r="EC191" i="1"/>
  <c r="EB199" i="1"/>
  <c r="EC199" i="1"/>
  <c r="EB200" i="1"/>
  <c r="EC200" i="1"/>
  <c r="EB201" i="1"/>
  <c r="EC201" i="1"/>
  <c r="EB202" i="1"/>
  <c r="EC202" i="1"/>
  <c r="EB209" i="1"/>
  <c r="EC209" i="1"/>
  <c r="EB210" i="1"/>
  <c r="EC210" i="1"/>
  <c r="EB192" i="1"/>
  <c r="EC192" i="1"/>
  <c r="EB203" i="1"/>
  <c r="EC203" i="1"/>
  <c r="EB204" i="1"/>
  <c r="EC204" i="1"/>
  <c r="EB193" i="1"/>
  <c r="EC193" i="1"/>
  <c r="EC186" i="1"/>
  <c r="EB186" i="1"/>
  <c r="DX187" i="1"/>
  <c r="DY187" i="1"/>
  <c r="DZ187" i="1"/>
  <c r="DX188" i="1"/>
  <c r="DY188" i="1"/>
  <c r="DZ188" i="1"/>
  <c r="DX189" i="1"/>
  <c r="DY189" i="1"/>
  <c r="DZ189" i="1"/>
  <c r="DX190" i="1"/>
  <c r="DY190" i="1"/>
  <c r="DZ190" i="1"/>
  <c r="DX191" i="1"/>
  <c r="DY191" i="1"/>
  <c r="DZ191" i="1"/>
  <c r="DX199" i="1"/>
  <c r="DY199" i="1"/>
  <c r="DZ199" i="1"/>
  <c r="DX200" i="1"/>
  <c r="DY200" i="1"/>
  <c r="DZ200" i="1"/>
  <c r="DX201" i="1"/>
  <c r="DY201" i="1"/>
  <c r="DZ201" i="1"/>
  <c r="DX202" i="1"/>
  <c r="DY202" i="1"/>
  <c r="DZ202" i="1"/>
  <c r="DX209" i="1"/>
  <c r="DY209" i="1"/>
  <c r="DZ209" i="1"/>
  <c r="DX210" i="1"/>
  <c r="DY210" i="1"/>
  <c r="DZ210" i="1"/>
  <c r="DX192" i="1"/>
  <c r="DY192" i="1"/>
  <c r="DZ192" i="1"/>
  <c r="DX203" i="1"/>
  <c r="DY203" i="1"/>
  <c r="DZ203" i="1"/>
  <c r="DX204" i="1"/>
  <c r="DY204" i="1"/>
  <c r="DZ204" i="1"/>
  <c r="DX193" i="1"/>
  <c r="DY193" i="1"/>
  <c r="DZ193" i="1"/>
  <c r="DY186" i="1"/>
  <c r="DZ186" i="1"/>
  <c r="DX186" i="1"/>
  <c r="DT187" i="1"/>
  <c r="DU187" i="1"/>
  <c r="DV187" i="1"/>
  <c r="DT188" i="1"/>
  <c r="DU188" i="1"/>
  <c r="DV188" i="1"/>
  <c r="DT189" i="1"/>
  <c r="DU189" i="1"/>
  <c r="DV189" i="1"/>
  <c r="DT190" i="1"/>
  <c r="DU190" i="1"/>
  <c r="DV190" i="1"/>
  <c r="DT191" i="1"/>
  <c r="DU191" i="1"/>
  <c r="DV191" i="1"/>
  <c r="DT199" i="1"/>
  <c r="DU199" i="1"/>
  <c r="DV199" i="1"/>
  <c r="DT200" i="1"/>
  <c r="DU200" i="1"/>
  <c r="DV200" i="1"/>
  <c r="DT201" i="1"/>
  <c r="DU201" i="1"/>
  <c r="DV201" i="1"/>
  <c r="DT202" i="1"/>
  <c r="DU202" i="1"/>
  <c r="DV202" i="1"/>
  <c r="DT209" i="1"/>
  <c r="DU209" i="1"/>
  <c r="DV209" i="1"/>
  <c r="DT210" i="1"/>
  <c r="DU210" i="1"/>
  <c r="DV210" i="1"/>
  <c r="DT192" i="1"/>
  <c r="DU192" i="1"/>
  <c r="DV192" i="1"/>
  <c r="DT203" i="1"/>
  <c r="DU203" i="1"/>
  <c r="DV203" i="1"/>
  <c r="DT204" i="1"/>
  <c r="DU204" i="1"/>
  <c r="DV204" i="1"/>
  <c r="DT193" i="1"/>
  <c r="DU193" i="1"/>
  <c r="DV193" i="1"/>
  <c r="DU186" i="1"/>
  <c r="DV186" i="1"/>
  <c r="DT186" i="1"/>
  <c r="DP186" i="1"/>
  <c r="DQ186" i="1"/>
  <c r="DR186" i="1"/>
  <c r="DP187" i="1"/>
  <c r="DQ187" i="1"/>
  <c r="DR187" i="1"/>
  <c r="DP188" i="1"/>
  <c r="DQ188" i="1"/>
  <c r="DR188" i="1"/>
  <c r="DP189" i="1"/>
  <c r="DQ189" i="1"/>
  <c r="DR189" i="1"/>
  <c r="DP190" i="1"/>
  <c r="DQ190" i="1"/>
  <c r="DR190" i="1"/>
  <c r="DP191" i="1"/>
  <c r="DQ191" i="1"/>
  <c r="DR191" i="1"/>
  <c r="DP199" i="1"/>
  <c r="DQ199" i="1"/>
  <c r="DR199" i="1"/>
  <c r="DP200" i="1"/>
  <c r="DQ200" i="1"/>
  <c r="DR200" i="1"/>
  <c r="DP201" i="1"/>
  <c r="DQ201" i="1"/>
  <c r="DR201" i="1"/>
  <c r="DP202" i="1"/>
  <c r="DQ202" i="1"/>
  <c r="DR202" i="1"/>
  <c r="DP209" i="1"/>
  <c r="DQ209" i="1"/>
  <c r="DR209" i="1"/>
  <c r="DP210" i="1"/>
  <c r="DQ210" i="1"/>
  <c r="DR210" i="1"/>
  <c r="DP192" i="1"/>
  <c r="DQ192" i="1"/>
  <c r="DR192" i="1"/>
  <c r="DP203" i="1"/>
  <c r="DQ203" i="1"/>
  <c r="DR203" i="1"/>
  <c r="DP204" i="1"/>
  <c r="DQ204" i="1"/>
  <c r="DR204" i="1"/>
  <c r="DP193" i="1"/>
  <c r="DQ193" i="1"/>
  <c r="DR193" i="1"/>
  <c r="DO187" i="1"/>
  <c r="DO188" i="1"/>
  <c r="DO189" i="1"/>
  <c r="DO190" i="1"/>
  <c r="DO191" i="1"/>
  <c r="DO199" i="1"/>
  <c r="DO200" i="1"/>
  <c r="DO201" i="1"/>
  <c r="DO202" i="1"/>
  <c r="DO209" i="1"/>
  <c r="DO210" i="1"/>
  <c r="DO192" i="1"/>
  <c r="DO203" i="1"/>
  <c r="DO204" i="1"/>
  <c r="DO193" i="1"/>
  <c r="DO186" i="1"/>
  <c r="DN187" i="1"/>
  <c r="DN188" i="1"/>
  <c r="DN189" i="1"/>
  <c r="DN190" i="1"/>
  <c r="DN191" i="1"/>
  <c r="DN199" i="1"/>
  <c r="DN200" i="1"/>
  <c r="DN201" i="1"/>
  <c r="DN202" i="1"/>
  <c r="DN209" i="1"/>
  <c r="DN210" i="1"/>
  <c r="DN192" i="1"/>
  <c r="DN203" i="1"/>
  <c r="DN204" i="1"/>
  <c r="DN193" i="1"/>
  <c r="DN186" i="1"/>
  <c r="AG168" i="56"/>
  <c r="AG49" i="56"/>
  <c r="AG57" i="56"/>
  <c r="AG133" i="56"/>
  <c r="AG147" i="56"/>
  <c r="AG155" i="56"/>
  <c r="AG131" i="56"/>
  <c r="AG184" i="56"/>
  <c r="AG54" i="56"/>
  <c r="AG144" i="56"/>
  <c r="AG185" i="56"/>
  <c r="U263" i="56"/>
  <c r="Y263" i="56"/>
  <c r="AC263" i="56"/>
  <c r="V263" i="56"/>
  <c r="Z263" i="56"/>
  <c r="AD263" i="56"/>
  <c r="W263" i="56"/>
  <c r="AA263" i="56"/>
  <c r="AH263" i="56"/>
  <c r="AB263" i="56"/>
  <c r="AI263" i="56"/>
  <c r="V93" i="56"/>
  <c r="Z93" i="56"/>
  <c r="AD93" i="56"/>
  <c r="W93" i="56"/>
  <c r="AA93" i="56"/>
  <c r="AH93" i="56"/>
  <c r="AB93" i="56"/>
  <c r="AI93" i="56"/>
  <c r="U93" i="56"/>
  <c r="Y93" i="56"/>
  <c r="AC93" i="56"/>
  <c r="V28" i="56"/>
  <c r="Z28" i="56"/>
  <c r="AD28" i="56"/>
  <c r="AB28" i="56"/>
  <c r="AI28" i="56"/>
  <c r="U28" i="56"/>
  <c r="Y28" i="56"/>
  <c r="AC28" i="56"/>
  <c r="W28" i="56"/>
  <c r="AA28" i="56"/>
  <c r="AH28" i="56"/>
  <c r="V27" i="56"/>
  <c r="Z27" i="56"/>
  <c r="AD27" i="56"/>
  <c r="AB27" i="56"/>
  <c r="AI27" i="56"/>
  <c r="U27" i="56"/>
  <c r="Y27" i="56"/>
  <c r="AC27" i="56"/>
  <c r="AH27" i="56"/>
  <c r="W27" i="56"/>
  <c r="AA27" i="56"/>
  <c r="W10" i="56"/>
  <c r="AA10" i="56"/>
  <c r="AH10" i="56"/>
  <c r="U10" i="56"/>
  <c r="Y10" i="56"/>
  <c r="AC10" i="56"/>
  <c r="V10" i="56"/>
  <c r="Z10" i="56"/>
  <c r="AD10" i="56"/>
  <c r="AB10" i="56"/>
  <c r="AI10" i="56"/>
  <c r="AG59" i="56"/>
  <c r="AG178" i="56"/>
  <c r="AG195" i="56"/>
  <c r="AG211" i="56"/>
  <c r="AG219" i="56"/>
  <c r="AG227" i="56"/>
  <c r="AG235" i="56"/>
  <c r="AG243" i="56"/>
  <c r="AG247" i="56"/>
  <c r="AB262" i="56"/>
  <c r="U262" i="56"/>
  <c r="Y262" i="56"/>
  <c r="AC262" i="56"/>
  <c r="V262" i="56"/>
  <c r="Z262" i="56"/>
  <c r="AD262" i="56"/>
  <c r="W262" i="56"/>
  <c r="AA262" i="56"/>
  <c r="AI262" i="56"/>
  <c r="U200" i="56"/>
  <c r="Y200" i="56"/>
  <c r="AC200" i="56"/>
  <c r="V200" i="56"/>
  <c r="Z200" i="56"/>
  <c r="AD200" i="56"/>
  <c r="W200" i="56"/>
  <c r="AA200" i="56"/>
  <c r="AH200" i="56"/>
  <c r="AB200" i="56"/>
  <c r="AI200" i="56"/>
  <c r="V186" i="56"/>
  <c r="Z186" i="56"/>
  <c r="AD186" i="56"/>
  <c r="AC186" i="56"/>
  <c r="Y186" i="56"/>
  <c r="AH186" i="56"/>
  <c r="U186" i="56"/>
  <c r="AA186" i="56"/>
  <c r="AI186" i="56"/>
  <c r="W186" i="56"/>
  <c r="AB186" i="56"/>
  <c r="AB141" i="56"/>
  <c r="AI141" i="56"/>
  <c r="U141" i="56"/>
  <c r="Y141" i="56"/>
  <c r="AC141" i="56"/>
  <c r="V141" i="56"/>
  <c r="Z141" i="56"/>
  <c r="AD141" i="56"/>
  <c r="W141" i="56"/>
  <c r="AA141" i="56"/>
  <c r="AH141" i="56"/>
  <c r="V132" i="56"/>
  <c r="Z132" i="56"/>
  <c r="AD132" i="56"/>
  <c r="W132" i="56"/>
  <c r="AA132" i="56"/>
  <c r="AH132" i="56"/>
  <c r="AB132" i="56"/>
  <c r="AI132" i="56"/>
  <c r="U132" i="56"/>
  <c r="Y132" i="56"/>
  <c r="AC132" i="56"/>
  <c r="V124" i="56"/>
  <c r="Z124" i="56"/>
  <c r="AD124" i="56"/>
  <c r="W124" i="56"/>
  <c r="AA124" i="56"/>
  <c r="AH124" i="56"/>
  <c r="AB124" i="56"/>
  <c r="AI124" i="56"/>
  <c r="U124" i="56"/>
  <c r="Y124" i="56"/>
  <c r="AC124" i="56"/>
  <c r="U116" i="56"/>
  <c r="Y116" i="56"/>
  <c r="AC116" i="56"/>
  <c r="W116" i="56"/>
  <c r="AB116" i="56"/>
  <c r="AD116" i="56"/>
  <c r="Z116" i="56"/>
  <c r="AH116" i="56"/>
  <c r="V116" i="56"/>
  <c r="AA116" i="56"/>
  <c r="AI116" i="56"/>
  <c r="V108" i="56"/>
  <c r="Z108" i="56"/>
  <c r="AD108" i="56"/>
  <c r="AB108" i="56"/>
  <c r="AI108" i="56"/>
  <c r="U108" i="56"/>
  <c r="Y108" i="56"/>
  <c r="AC108" i="56"/>
  <c r="AA108" i="56"/>
  <c r="AH108" i="56"/>
  <c r="W108" i="56"/>
  <c r="V100" i="56"/>
  <c r="Z100" i="56"/>
  <c r="AD100" i="56"/>
  <c r="W100" i="56"/>
  <c r="AA100" i="56"/>
  <c r="AH100" i="56"/>
  <c r="AB100" i="56"/>
  <c r="AI100" i="56"/>
  <c r="U100" i="56"/>
  <c r="Y100" i="56"/>
  <c r="AC100" i="56"/>
  <c r="V92" i="56"/>
  <c r="Z92" i="56"/>
  <c r="AD92" i="56"/>
  <c r="W92" i="56"/>
  <c r="AA92" i="56"/>
  <c r="AH92" i="56"/>
  <c r="AB92" i="56"/>
  <c r="AI92" i="56"/>
  <c r="U92" i="56"/>
  <c r="Y92" i="56"/>
  <c r="AC92" i="56"/>
  <c r="U76" i="56"/>
  <c r="Y76" i="56"/>
  <c r="AC76" i="56"/>
  <c r="V76" i="56"/>
  <c r="Z76" i="56"/>
  <c r="AH76" i="56"/>
  <c r="W76" i="56"/>
  <c r="AA76" i="56"/>
  <c r="AI76" i="56"/>
  <c r="AB76" i="56"/>
  <c r="AG52" i="56"/>
  <c r="AG150" i="56"/>
  <c r="AG158" i="56"/>
  <c r="AG183" i="56"/>
  <c r="AG196" i="56"/>
  <c r="AG212" i="56"/>
  <c r="AG220" i="56"/>
  <c r="AG228" i="56"/>
  <c r="AG236" i="56"/>
  <c r="AG248" i="56"/>
  <c r="AG272" i="56"/>
  <c r="U265" i="56"/>
  <c r="Y265" i="56"/>
  <c r="AC265" i="56"/>
  <c r="V265" i="56"/>
  <c r="Z265" i="56"/>
  <c r="AD265" i="56"/>
  <c r="W265" i="56"/>
  <c r="AA265" i="56"/>
  <c r="AH265" i="56"/>
  <c r="AB265" i="56"/>
  <c r="AI265" i="56"/>
  <c r="V30" i="56"/>
  <c r="Z30" i="56"/>
  <c r="AD30" i="56"/>
  <c r="AB30" i="56"/>
  <c r="AI30" i="56"/>
  <c r="U30" i="56"/>
  <c r="W30" i="56"/>
  <c r="Y30" i="56"/>
  <c r="AA30" i="56"/>
  <c r="AC30" i="56"/>
  <c r="AG30" i="56"/>
  <c r="AH30" i="56"/>
  <c r="AG180" i="56"/>
  <c r="AG193" i="56"/>
  <c r="AG205" i="56"/>
  <c r="AG213" i="56"/>
  <c r="AG221" i="56"/>
  <c r="AG229" i="56"/>
  <c r="AG237" i="56"/>
  <c r="AG245" i="56"/>
  <c r="AG253" i="56"/>
  <c r="U268" i="56"/>
  <c r="Y268" i="56"/>
  <c r="AC268" i="56"/>
  <c r="V268" i="56"/>
  <c r="Z268" i="56"/>
  <c r="AD268" i="56"/>
  <c r="W268" i="56"/>
  <c r="AA268" i="56"/>
  <c r="AH268" i="56"/>
  <c r="AB268" i="56"/>
  <c r="V33" i="56"/>
  <c r="Z33" i="56"/>
  <c r="AD33" i="56"/>
  <c r="AB33" i="56"/>
  <c r="AI33" i="56"/>
  <c r="U33" i="56"/>
  <c r="Y33" i="56"/>
  <c r="AC33" i="56"/>
  <c r="W33" i="56"/>
  <c r="AA33" i="56"/>
  <c r="AH33" i="56"/>
  <c r="V17" i="56"/>
  <c r="Z17" i="56"/>
  <c r="AD17" i="56"/>
  <c r="AB17" i="56"/>
  <c r="AI17" i="56"/>
  <c r="U17" i="56"/>
  <c r="Y17" i="56"/>
  <c r="AC17" i="56"/>
  <c r="W17" i="56"/>
  <c r="AA17" i="56"/>
  <c r="AH17" i="56"/>
  <c r="V173" i="56"/>
  <c r="Z173" i="56"/>
  <c r="AD173" i="56"/>
  <c r="U173" i="56"/>
  <c r="Y173" i="56"/>
  <c r="AC173" i="56"/>
  <c r="AI173" i="56"/>
  <c r="AA173" i="56"/>
  <c r="AB173" i="56"/>
  <c r="W173" i="56"/>
  <c r="AH173" i="56"/>
  <c r="U113" i="56"/>
  <c r="Y113" i="56"/>
  <c r="AC113" i="56"/>
  <c r="V113" i="56"/>
  <c r="AA113" i="56"/>
  <c r="AI113" i="56"/>
  <c r="W113" i="56"/>
  <c r="AB113" i="56"/>
  <c r="AD113" i="56"/>
  <c r="Z113" i="56"/>
  <c r="AH113" i="56"/>
  <c r="V89" i="56"/>
  <c r="Z89" i="56"/>
  <c r="AD89" i="56"/>
  <c r="W89" i="56"/>
  <c r="AA89" i="56"/>
  <c r="AH89" i="56"/>
  <c r="AB89" i="56"/>
  <c r="AI89" i="56"/>
  <c r="U89" i="56"/>
  <c r="Y89" i="56"/>
  <c r="AC89" i="56"/>
  <c r="V24" i="56"/>
  <c r="Z24" i="56"/>
  <c r="AD24" i="56"/>
  <c r="AB24" i="56"/>
  <c r="AI24" i="56"/>
  <c r="U24" i="56"/>
  <c r="Y24" i="56"/>
  <c r="AC24" i="56"/>
  <c r="W24" i="56"/>
  <c r="AA24" i="56"/>
  <c r="AH24" i="56"/>
  <c r="V88" i="56"/>
  <c r="Z88" i="56"/>
  <c r="AD88" i="56"/>
  <c r="W88" i="56"/>
  <c r="AA88" i="56"/>
  <c r="AH88" i="56"/>
  <c r="AB88" i="56"/>
  <c r="AI88" i="56"/>
  <c r="U88" i="56"/>
  <c r="Y88" i="56"/>
  <c r="AC88" i="56"/>
  <c r="AB43" i="56"/>
  <c r="AI43" i="56"/>
  <c r="U43" i="56"/>
  <c r="Y43" i="56"/>
  <c r="AC43" i="56"/>
  <c r="V43" i="56"/>
  <c r="Z43" i="56"/>
  <c r="AD43" i="56"/>
  <c r="W43" i="56"/>
  <c r="AA43" i="56"/>
  <c r="AH43" i="56"/>
  <c r="AG6" i="56"/>
  <c r="AG50" i="56"/>
  <c r="AG58" i="56"/>
  <c r="AG148" i="56"/>
  <c r="AG156" i="56"/>
  <c r="AG164" i="56"/>
  <c r="AG181" i="56"/>
  <c r="AG202" i="56"/>
  <c r="AG210" i="56"/>
  <c r="AG218" i="56"/>
  <c r="AG226" i="56"/>
  <c r="AG234" i="56"/>
  <c r="AG250" i="56"/>
  <c r="AB259" i="56"/>
  <c r="AI259" i="56"/>
  <c r="U259" i="56"/>
  <c r="Z259" i="56"/>
  <c r="AH259" i="56"/>
  <c r="V259" i="56"/>
  <c r="AA259" i="56"/>
  <c r="W259" i="56"/>
  <c r="AC259" i="56"/>
  <c r="Y259" i="56"/>
  <c r="AD259" i="56"/>
  <c r="V187" i="56"/>
  <c r="Z187" i="56"/>
  <c r="AD187" i="56"/>
  <c r="W187" i="56"/>
  <c r="AB187" i="56"/>
  <c r="AC187" i="56"/>
  <c r="Y187" i="56"/>
  <c r="AH187" i="56"/>
  <c r="U187" i="56"/>
  <c r="AA187" i="56"/>
  <c r="AI187" i="56"/>
  <c r="V134" i="56"/>
  <c r="Z134" i="56"/>
  <c r="AH134" i="56"/>
  <c r="W134" i="56"/>
  <c r="AA134" i="56"/>
  <c r="AI134" i="56"/>
  <c r="AB134" i="56"/>
  <c r="U134" i="56"/>
  <c r="Y134" i="56"/>
  <c r="AC134" i="56"/>
  <c r="V105" i="56"/>
  <c r="Z105" i="56"/>
  <c r="AD105" i="56"/>
  <c r="W105" i="56"/>
  <c r="AA105" i="56"/>
  <c r="AH105" i="56"/>
  <c r="AB105" i="56"/>
  <c r="AI105" i="56"/>
  <c r="U105" i="56"/>
  <c r="Y105" i="56"/>
  <c r="AC105" i="56"/>
  <c r="W40" i="56"/>
  <c r="AB40" i="56"/>
  <c r="AI40" i="56"/>
  <c r="Y40" i="56"/>
  <c r="AC40" i="56"/>
  <c r="U40" i="56"/>
  <c r="Z40" i="56"/>
  <c r="AD40" i="56"/>
  <c r="V40" i="56"/>
  <c r="AA40" i="56"/>
  <c r="AH40" i="56"/>
  <c r="V80" i="56"/>
  <c r="Z80" i="56"/>
  <c r="AD80" i="56"/>
  <c r="W80" i="56"/>
  <c r="AA80" i="56"/>
  <c r="AH80" i="56"/>
  <c r="AB80" i="56"/>
  <c r="AI80" i="56"/>
  <c r="U80" i="56"/>
  <c r="Y80" i="56"/>
  <c r="AC80" i="56"/>
  <c r="W39" i="56"/>
  <c r="AA39" i="56"/>
  <c r="AH39" i="56"/>
  <c r="Y39" i="56"/>
  <c r="AD39" i="56"/>
  <c r="U39" i="56"/>
  <c r="Z39" i="56"/>
  <c r="AI39" i="56"/>
  <c r="V39" i="56"/>
  <c r="AB39" i="56"/>
  <c r="AC39" i="56"/>
  <c r="V26" i="56"/>
  <c r="Z26" i="56"/>
  <c r="AD26" i="56"/>
  <c r="AB26" i="56"/>
  <c r="AI26" i="56"/>
  <c r="U26" i="56"/>
  <c r="Y26" i="56"/>
  <c r="AC26" i="56"/>
  <c r="AA26" i="56"/>
  <c r="AH26" i="56"/>
  <c r="W26" i="56"/>
  <c r="AG46" i="56"/>
  <c r="AG55" i="56"/>
  <c r="AG63" i="56"/>
  <c r="AG130" i="56"/>
  <c r="AG145" i="56"/>
  <c r="AG153" i="56"/>
  <c r="AG161" i="56"/>
  <c r="AG165" i="56"/>
  <c r="AG182" i="56"/>
  <c r="V19" i="56"/>
  <c r="Z19" i="56"/>
  <c r="AD19" i="56"/>
  <c r="AB19" i="56"/>
  <c r="AI19" i="56"/>
  <c r="U19" i="56"/>
  <c r="Y19" i="56"/>
  <c r="AC19" i="56"/>
  <c r="AH19" i="56"/>
  <c r="W19" i="56"/>
  <c r="AA19" i="56"/>
  <c r="AG252" i="56"/>
  <c r="AB261" i="56"/>
  <c r="AI261" i="56"/>
  <c r="U261" i="56"/>
  <c r="Y261" i="56"/>
  <c r="AC261" i="56"/>
  <c r="V261" i="56"/>
  <c r="Z261" i="56"/>
  <c r="AD261" i="56"/>
  <c r="W261" i="56"/>
  <c r="AA261" i="56"/>
  <c r="AH261" i="56"/>
  <c r="U199" i="56"/>
  <c r="Y199" i="56"/>
  <c r="AC199" i="56"/>
  <c r="V199" i="56"/>
  <c r="Z199" i="56"/>
  <c r="AD199" i="56"/>
  <c r="W199" i="56"/>
  <c r="AA199" i="56"/>
  <c r="AH199" i="56"/>
  <c r="AB199" i="56"/>
  <c r="AI199" i="56"/>
  <c r="V175" i="56"/>
  <c r="Z175" i="56"/>
  <c r="AD175" i="56"/>
  <c r="Y175" i="56"/>
  <c r="AH175" i="56"/>
  <c r="U175" i="56"/>
  <c r="AA175" i="56"/>
  <c r="AI175" i="56"/>
  <c r="W175" i="56"/>
  <c r="AB175" i="56"/>
  <c r="AC175" i="56"/>
  <c r="AB140" i="56"/>
  <c r="AI140" i="56"/>
  <c r="U140" i="56"/>
  <c r="Y140" i="56"/>
  <c r="AC140" i="56"/>
  <c r="V140" i="56"/>
  <c r="Z140" i="56"/>
  <c r="AD140" i="56"/>
  <c r="W140" i="56"/>
  <c r="AA140" i="56"/>
  <c r="AH140" i="56"/>
  <c r="V127" i="56"/>
  <c r="Z127" i="56"/>
  <c r="AD127" i="56"/>
  <c r="W127" i="56"/>
  <c r="AA127" i="56"/>
  <c r="AH127" i="56"/>
  <c r="AB127" i="56"/>
  <c r="AI127" i="56"/>
  <c r="U127" i="56"/>
  <c r="Y127" i="56"/>
  <c r="AC127" i="56"/>
  <c r="U119" i="56"/>
  <c r="Y119" i="56"/>
  <c r="AC119" i="56"/>
  <c r="AD119" i="56"/>
  <c r="Z119" i="56"/>
  <c r="AH119" i="56"/>
  <c r="V119" i="56"/>
  <c r="AA119" i="56"/>
  <c r="AI119" i="56"/>
  <c r="W119" i="56"/>
  <c r="AB119" i="56"/>
  <c r="U111" i="56"/>
  <c r="Y111" i="56"/>
  <c r="AC111" i="56"/>
  <c r="AD111" i="56"/>
  <c r="Z111" i="56"/>
  <c r="AH111" i="56"/>
  <c r="V111" i="56"/>
  <c r="AA111" i="56"/>
  <c r="AI111" i="56"/>
  <c r="W111" i="56"/>
  <c r="AB111" i="56"/>
  <c r="V103" i="56"/>
  <c r="Z103" i="56"/>
  <c r="AD103" i="56"/>
  <c r="W103" i="56"/>
  <c r="AA103" i="56"/>
  <c r="AH103" i="56"/>
  <c r="AB103" i="56"/>
  <c r="AI103" i="56"/>
  <c r="U103" i="56"/>
  <c r="Y103" i="56"/>
  <c r="AC103" i="56"/>
  <c r="V95" i="56"/>
  <c r="Z95" i="56"/>
  <c r="AD95" i="56"/>
  <c r="W95" i="56"/>
  <c r="AA95" i="56"/>
  <c r="AH95" i="56"/>
  <c r="AB95" i="56"/>
  <c r="AI95" i="56"/>
  <c r="U95" i="56"/>
  <c r="Y95" i="56"/>
  <c r="AC95" i="56"/>
  <c r="V87" i="56"/>
  <c r="Z87" i="56"/>
  <c r="AD87" i="56"/>
  <c r="W87" i="56"/>
  <c r="AA87" i="56"/>
  <c r="AH87" i="56"/>
  <c r="AB87" i="56"/>
  <c r="AI87" i="56"/>
  <c r="U87" i="56"/>
  <c r="Y87" i="56"/>
  <c r="AC87" i="56"/>
  <c r="V79" i="56"/>
  <c r="Z79" i="56"/>
  <c r="AD79" i="56"/>
  <c r="W79" i="56"/>
  <c r="AA79" i="56"/>
  <c r="AH79" i="56"/>
  <c r="AB79" i="56"/>
  <c r="AI79" i="56"/>
  <c r="U79" i="56"/>
  <c r="Y79" i="56"/>
  <c r="AC79" i="56"/>
  <c r="U71" i="56"/>
  <c r="Y71" i="56"/>
  <c r="AC71" i="56"/>
  <c r="V71" i="56"/>
  <c r="Z71" i="56"/>
  <c r="AD71" i="56"/>
  <c r="W71" i="56"/>
  <c r="AA71" i="56"/>
  <c r="AH71" i="56"/>
  <c r="AB71" i="56"/>
  <c r="AI71" i="56"/>
  <c r="AB42" i="56"/>
  <c r="AI42" i="56"/>
  <c r="U42" i="56"/>
  <c r="Y42" i="56"/>
  <c r="AC42" i="56"/>
  <c r="V42" i="56"/>
  <c r="Z42" i="56"/>
  <c r="AD42" i="56"/>
  <c r="W42" i="56"/>
  <c r="AA42" i="56"/>
  <c r="AH42" i="56"/>
  <c r="AG61" i="56"/>
  <c r="AG163" i="56"/>
  <c r="AG167" i="56"/>
  <c r="U198" i="56"/>
  <c r="Y198" i="56"/>
  <c r="AC198" i="56"/>
  <c r="V198" i="56"/>
  <c r="Z198" i="56"/>
  <c r="AD198" i="56"/>
  <c r="W198" i="56"/>
  <c r="AA198" i="56"/>
  <c r="AH198" i="56"/>
  <c r="AB198" i="56"/>
  <c r="AI198" i="56"/>
  <c r="V174" i="56"/>
  <c r="U174" i="56"/>
  <c r="Y174" i="56"/>
  <c r="AI174" i="56"/>
  <c r="W174" i="56"/>
  <c r="AH174" i="56"/>
  <c r="AB139" i="56"/>
  <c r="AI139" i="56"/>
  <c r="U139" i="56"/>
  <c r="Y139" i="56"/>
  <c r="AC139" i="56"/>
  <c r="V139" i="56"/>
  <c r="Z139" i="56"/>
  <c r="AD139" i="56"/>
  <c r="W139" i="56"/>
  <c r="AA139" i="56"/>
  <c r="AH139" i="56"/>
  <c r="V126" i="56"/>
  <c r="Z126" i="56"/>
  <c r="AD126" i="56"/>
  <c r="W126" i="56"/>
  <c r="AA126" i="56"/>
  <c r="AH126" i="56"/>
  <c r="AB126" i="56"/>
  <c r="AI126" i="56"/>
  <c r="U126" i="56"/>
  <c r="Y126" i="56"/>
  <c r="AC126" i="56"/>
  <c r="U118" i="56"/>
  <c r="Y118" i="56"/>
  <c r="AC118" i="56"/>
  <c r="Z118" i="56"/>
  <c r="AH118" i="56"/>
  <c r="V118" i="56"/>
  <c r="AA118" i="56"/>
  <c r="AI118" i="56"/>
  <c r="W118" i="56"/>
  <c r="AB118" i="56"/>
  <c r="AD118" i="56"/>
  <c r="V110" i="56"/>
  <c r="Z110" i="56"/>
  <c r="AD110" i="56"/>
  <c r="U110" i="56"/>
  <c r="Y110" i="56"/>
  <c r="AC110" i="56"/>
  <c r="AH110" i="56"/>
  <c r="W110" i="56"/>
  <c r="AI110" i="56"/>
  <c r="AA110" i="56"/>
  <c r="AB110" i="56"/>
  <c r="V102" i="56"/>
  <c r="Z102" i="56"/>
  <c r="AD102" i="56"/>
  <c r="W102" i="56"/>
  <c r="AA102" i="56"/>
  <c r="AH102" i="56"/>
  <c r="AB102" i="56"/>
  <c r="AI102" i="56"/>
  <c r="U102" i="56"/>
  <c r="Y102" i="56"/>
  <c r="AC102" i="56"/>
  <c r="V94" i="56"/>
  <c r="Z94" i="56"/>
  <c r="AD94" i="56"/>
  <c r="W94" i="56"/>
  <c r="AA94" i="56"/>
  <c r="AH94" i="56"/>
  <c r="AB94" i="56"/>
  <c r="AI94" i="56"/>
  <c r="U94" i="56"/>
  <c r="Y94" i="56"/>
  <c r="AC94" i="56"/>
  <c r="AG94" i="56"/>
  <c r="V86" i="56"/>
  <c r="Z86" i="56"/>
  <c r="AD86" i="56"/>
  <c r="W86" i="56"/>
  <c r="AA86" i="56"/>
  <c r="AH86" i="56"/>
  <c r="AB86" i="56"/>
  <c r="AI86" i="56"/>
  <c r="U86" i="56"/>
  <c r="Y86" i="56"/>
  <c r="AC86" i="56"/>
  <c r="V78" i="56"/>
  <c r="Z78" i="56"/>
  <c r="AD78" i="56"/>
  <c r="W78" i="56"/>
  <c r="AA78" i="56"/>
  <c r="AH78" i="56"/>
  <c r="AB78" i="56"/>
  <c r="AI78" i="56"/>
  <c r="U78" i="56"/>
  <c r="Y78" i="56"/>
  <c r="AC78" i="56"/>
  <c r="W70" i="56"/>
  <c r="AA70" i="56"/>
  <c r="AH70" i="56"/>
  <c r="V70" i="56"/>
  <c r="AB70" i="56"/>
  <c r="AC70" i="56"/>
  <c r="Y70" i="56"/>
  <c r="AD70" i="56"/>
  <c r="U70" i="56"/>
  <c r="Z70" i="56"/>
  <c r="AI70" i="56"/>
  <c r="U37" i="56"/>
  <c r="Y37" i="56"/>
  <c r="AC37" i="56"/>
  <c r="Z37" i="56"/>
  <c r="AI37" i="56"/>
  <c r="V37" i="56"/>
  <c r="AA37" i="56"/>
  <c r="W37" i="56"/>
  <c r="AB37" i="56"/>
  <c r="AH37" i="56"/>
  <c r="V21" i="56"/>
  <c r="Z21" i="56"/>
  <c r="AD21" i="56"/>
  <c r="AB21" i="56"/>
  <c r="AI21" i="56"/>
  <c r="U21" i="56"/>
  <c r="Y21" i="56"/>
  <c r="AC21" i="56"/>
  <c r="W21" i="56"/>
  <c r="AA21" i="56"/>
  <c r="AH21" i="56"/>
  <c r="U121" i="56"/>
  <c r="Y121" i="56"/>
  <c r="AC121" i="56"/>
  <c r="V121" i="56"/>
  <c r="AA121" i="56"/>
  <c r="AI121" i="56"/>
  <c r="W121" i="56"/>
  <c r="AB121" i="56"/>
  <c r="AD121" i="56"/>
  <c r="Z121" i="56"/>
  <c r="AH121" i="56"/>
  <c r="V97" i="56"/>
  <c r="Z97" i="56"/>
  <c r="AD97" i="56"/>
  <c r="W97" i="56"/>
  <c r="AA97" i="56"/>
  <c r="AH97" i="56"/>
  <c r="AB97" i="56"/>
  <c r="AI97" i="56"/>
  <c r="U97" i="56"/>
  <c r="Y97" i="56"/>
  <c r="AC97" i="56"/>
  <c r="AG97" i="56"/>
  <c r="U73" i="56"/>
  <c r="Y73" i="56"/>
  <c r="AC73" i="56"/>
  <c r="V73" i="56"/>
  <c r="Z73" i="56"/>
  <c r="AD73" i="56"/>
  <c r="W73" i="56"/>
  <c r="AA73" i="56"/>
  <c r="AH73" i="56"/>
  <c r="AB73" i="56"/>
  <c r="AI73" i="56"/>
  <c r="V32" i="56"/>
  <c r="Z32" i="56"/>
  <c r="AD32" i="56"/>
  <c r="AB32" i="56"/>
  <c r="AI32" i="56"/>
  <c r="U32" i="56"/>
  <c r="Y32" i="56"/>
  <c r="AC32" i="56"/>
  <c r="W32" i="56"/>
  <c r="AA32" i="56"/>
  <c r="AH32" i="56"/>
  <c r="W11" i="56"/>
  <c r="AA11" i="56"/>
  <c r="AH11" i="56"/>
  <c r="U11" i="56"/>
  <c r="Y11" i="56"/>
  <c r="AC11" i="56"/>
  <c r="V11" i="56"/>
  <c r="Z11" i="56"/>
  <c r="AD11" i="56"/>
  <c r="AI11" i="56"/>
  <c r="AB11" i="56"/>
  <c r="V18" i="56"/>
  <c r="Z18" i="56"/>
  <c r="AD18" i="56"/>
  <c r="AB18" i="56"/>
  <c r="AI18" i="56"/>
  <c r="U18" i="56"/>
  <c r="Y18" i="56"/>
  <c r="AC18" i="56"/>
  <c r="AA18" i="56"/>
  <c r="AH18" i="56"/>
  <c r="W18" i="56"/>
  <c r="AG45" i="56"/>
  <c r="AG62" i="56"/>
  <c r="AG129" i="56"/>
  <c r="AG5" i="56"/>
  <c r="U267" i="56"/>
  <c r="Y267" i="56"/>
  <c r="AC267" i="56"/>
  <c r="V267" i="56"/>
  <c r="Z267" i="56"/>
  <c r="AD267" i="56"/>
  <c r="W267" i="56"/>
  <c r="AA267" i="56"/>
  <c r="AH267" i="56"/>
  <c r="AB267" i="56"/>
  <c r="AI267" i="56"/>
  <c r="X259" i="56"/>
  <c r="X187" i="56"/>
  <c r="X134" i="56"/>
  <c r="U117" i="56"/>
  <c r="Y117" i="56"/>
  <c r="AC117" i="56"/>
  <c r="V117" i="56"/>
  <c r="AA117" i="56"/>
  <c r="AI117" i="56"/>
  <c r="W117" i="56"/>
  <c r="AB117" i="56"/>
  <c r="AD117" i="56"/>
  <c r="Z117" i="56"/>
  <c r="AH117" i="56"/>
  <c r="X105" i="56"/>
  <c r="W69" i="56"/>
  <c r="AA69" i="56"/>
  <c r="AH69" i="56"/>
  <c r="AC69" i="56"/>
  <c r="Y69" i="56"/>
  <c r="AD69" i="56"/>
  <c r="U69" i="56"/>
  <c r="Z69" i="56"/>
  <c r="AI69" i="56"/>
  <c r="V69" i="56"/>
  <c r="AB69" i="56"/>
  <c r="X40" i="56"/>
  <c r="X80" i="56"/>
  <c r="X39" i="56"/>
  <c r="AG7" i="56"/>
  <c r="AG191" i="56"/>
  <c r="AG207" i="56"/>
  <c r="AG215" i="56"/>
  <c r="AG223" i="56"/>
  <c r="AG231" i="56"/>
  <c r="AG239" i="56"/>
  <c r="AG251" i="56"/>
  <c r="U266" i="56"/>
  <c r="Y266" i="56"/>
  <c r="AC266" i="56"/>
  <c r="V266" i="56"/>
  <c r="Z266" i="56"/>
  <c r="AD266" i="56"/>
  <c r="W266" i="56"/>
  <c r="AA266" i="56"/>
  <c r="AH266" i="56"/>
  <c r="AB266" i="56"/>
  <c r="AI266" i="56"/>
  <c r="AB258" i="56"/>
  <c r="AI258" i="56"/>
  <c r="V258" i="56"/>
  <c r="AA258" i="56"/>
  <c r="W258" i="56"/>
  <c r="AC258" i="56"/>
  <c r="Y258" i="56"/>
  <c r="AD258" i="56"/>
  <c r="U258" i="56"/>
  <c r="Z258" i="56"/>
  <c r="AH258" i="56"/>
  <c r="V190" i="56"/>
  <c r="Z190" i="56"/>
  <c r="AC190" i="56"/>
  <c r="Y190" i="56"/>
  <c r="AD190" i="56"/>
  <c r="U190" i="56"/>
  <c r="AA190" i="56"/>
  <c r="AH190" i="56"/>
  <c r="W190" i="56"/>
  <c r="AB190" i="56"/>
  <c r="AI190" i="56"/>
  <c r="V172" i="56"/>
  <c r="Z172" i="56"/>
  <c r="AD172" i="56"/>
  <c r="U172" i="56"/>
  <c r="Y172" i="56"/>
  <c r="AC172" i="56"/>
  <c r="AB172" i="56"/>
  <c r="W172" i="56"/>
  <c r="AH172" i="56"/>
  <c r="AI172" i="56"/>
  <c r="AA172" i="56"/>
  <c r="AB137" i="56"/>
  <c r="AI137" i="56"/>
  <c r="U137" i="56"/>
  <c r="Y137" i="56"/>
  <c r="AC137" i="56"/>
  <c r="V137" i="56"/>
  <c r="Z137" i="56"/>
  <c r="AD137" i="56"/>
  <c r="W137" i="56"/>
  <c r="AA137" i="56"/>
  <c r="AH137" i="56"/>
  <c r="V128" i="56"/>
  <c r="Z128" i="56"/>
  <c r="AD128" i="56"/>
  <c r="W128" i="56"/>
  <c r="AA128" i="56"/>
  <c r="AH128" i="56"/>
  <c r="AB128" i="56"/>
  <c r="AI128" i="56"/>
  <c r="U128" i="56"/>
  <c r="Y128" i="56"/>
  <c r="AC128" i="56"/>
  <c r="U120" i="56"/>
  <c r="Y120" i="56"/>
  <c r="AC120" i="56"/>
  <c r="W120" i="56"/>
  <c r="AB120" i="56"/>
  <c r="AD120" i="56"/>
  <c r="Z120" i="56"/>
  <c r="AH120" i="56"/>
  <c r="V120" i="56"/>
  <c r="AA120" i="56"/>
  <c r="AI120" i="56"/>
  <c r="U112" i="56"/>
  <c r="Y112" i="56"/>
  <c r="AC112" i="56"/>
  <c r="W112" i="56"/>
  <c r="AB112" i="56"/>
  <c r="AD112" i="56"/>
  <c r="Z112" i="56"/>
  <c r="AH112" i="56"/>
  <c r="V112" i="56"/>
  <c r="AA112" i="56"/>
  <c r="AI112" i="56"/>
  <c r="V104" i="56"/>
  <c r="Z104" i="56"/>
  <c r="AD104" i="56"/>
  <c r="W104" i="56"/>
  <c r="AA104" i="56"/>
  <c r="AH104" i="56"/>
  <c r="AB104" i="56"/>
  <c r="AI104" i="56"/>
  <c r="U104" i="56"/>
  <c r="Y104" i="56"/>
  <c r="AC104" i="56"/>
  <c r="V96" i="56"/>
  <c r="Z96" i="56"/>
  <c r="AD96" i="56"/>
  <c r="W96" i="56"/>
  <c r="AA96" i="56"/>
  <c r="AH96" i="56"/>
  <c r="AB96" i="56"/>
  <c r="AI96" i="56"/>
  <c r="U96" i="56"/>
  <c r="Y96" i="56"/>
  <c r="AC96" i="56"/>
  <c r="V84" i="56"/>
  <c r="Z84" i="56"/>
  <c r="AD84" i="56"/>
  <c r="W84" i="56"/>
  <c r="AA84" i="56"/>
  <c r="AH84" i="56"/>
  <c r="AB84" i="56"/>
  <c r="AI84" i="56"/>
  <c r="U84" i="56"/>
  <c r="Y84" i="56"/>
  <c r="AC84" i="56"/>
  <c r="V35" i="56"/>
  <c r="U35" i="56"/>
  <c r="Y35" i="56"/>
  <c r="AC35" i="56"/>
  <c r="W35" i="56"/>
  <c r="AB35" i="56"/>
  <c r="AD35" i="56"/>
  <c r="Z35" i="56"/>
  <c r="AH35" i="56"/>
  <c r="AA35" i="56"/>
  <c r="AI35" i="56"/>
  <c r="X19" i="56"/>
  <c r="V14" i="56"/>
  <c r="Z14" i="56"/>
  <c r="AD14" i="56"/>
  <c r="AB14" i="56"/>
  <c r="AI14" i="56"/>
  <c r="U14" i="56"/>
  <c r="Y14" i="56"/>
  <c r="AC14" i="56"/>
  <c r="AA14" i="56"/>
  <c r="AH14" i="56"/>
  <c r="W14" i="56"/>
  <c r="AG8" i="56"/>
  <c r="AG48" i="56"/>
  <c r="AG56" i="56"/>
  <c r="AG146" i="56"/>
  <c r="AG154" i="56"/>
  <c r="AG162" i="56"/>
  <c r="AG179" i="56"/>
  <c r="AG192" i="56"/>
  <c r="AG208" i="56"/>
  <c r="AG216" i="56"/>
  <c r="AG224" i="56"/>
  <c r="AG232" i="56"/>
  <c r="AG244" i="56"/>
  <c r="X261" i="56"/>
  <c r="X199" i="56"/>
  <c r="X175" i="56"/>
  <c r="X140" i="56"/>
  <c r="X127" i="56"/>
  <c r="X119" i="56"/>
  <c r="X111" i="56"/>
  <c r="X103" i="56"/>
  <c r="X95" i="56"/>
  <c r="X87" i="56"/>
  <c r="X79" i="56"/>
  <c r="X71" i="56"/>
  <c r="AG201" i="56"/>
  <c r="AG209" i="56"/>
  <c r="AG217" i="56"/>
  <c r="AG225" i="56"/>
  <c r="AG233" i="56"/>
  <c r="AG241" i="56"/>
  <c r="AG249" i="56"/>
  <c r="U264" i="56"/>
  <c r="Y264" i="56"/>
  <c r="AC264" i="56"/>
  <c r="V264" i="56"/>
  <c r="Z264" i="56"/>
  <c r="AD264" i="56"/>
  <c r="W264" i="56"/>
  <c r="AA264" i="56"/>
  <c r="AH264" i="56"/>
  <c r="AB264" i="56"/>
  <c r="AI264" i="56"/>
  <c r="X198" i="56"/>
  <c r="X174" i="56"/>
  <c r="X139" i="56"/>
  <c r="X126" i="56"/>
  <c r="X118" i="56"/>
  <c r="X110" i="56"/>
  <c r="X102" i="56"/>
  <c r="AB41" i="56"/>
  <c r="AI41" i="56"/>
  <c r="U41" i="56"/>
  <c r="Y41" i="56"/>
  <c r="AC41" i="56"/>
  <c r="V41" i="56"/>
  <c r="Z41" i="56"/>
  <c r="AD41" i="56"/>
  <c r="W41" i="56"/>
  <c r="AA41" i="56"/>
  <c r="AH41" i="56"/>
  <c r="V25" i="56"/>
  <c r="Z25" i="56"/>
  <c r="AD25" i="56"/>
  <c r="AB25" i="56"/>
  <c r="AI25" i="56"/>
  <c r="U25" i="56"/>
  <c r="Y25" i="56"/>
  <c r="AC25" i="56"/>
  <c r="W25" i="56"/>
  <c r="AA25" i="56"/>
  <c r="AH25" i="56"/>
  <c r="W9" i="56"/>
  <c r="AA9" i="56"/>
  <c r="AH9" i="56"/>
  <c r="U9" i="56"/>
  <c r="Y9" i="56"/>
  <c r="AC9" i="56"/>
  <c r="V9" i="56"/>
  <c r="Z9" i="56"/>
  <c r="AD9" i="56"/>
  <c r="AI9" i="56"/>
  <c r="AB9" i="56"/>
  <c r="AB138" i="56"/>
  <c r="AI138" i="56"/>
  <c r="U138" i="56"/>
  <c r="Y138" i="56"/>
  <c r="AC138" i="56"/>
  <c r="V138" i="56"/>
  <c r="Z138" i="56"/>
  <c r="AD138" i="56"/>
  <c r="W138" i="56"/>
  <c r="AA138" i="56"/>
  <c r="AH138" i="56"/>
  <c r="V101" i="56"/>
  <c r="Z101" i="56"/>
  <c r="AD101" i="56"/>
  <c r="W101" i="56"/>
  <c r="AA101" i="56"/>
  <c r="AH101" i="56"/>
  <c r="AB101" i="56"/>
  <c r="AI101" i="56"/>
  <c r="U101" i="56"/>
  <c r="Y101" i="56"/>
  <c r="AC101" i="56"/>
  <c r="V77" i="56"/>
  <c r="Z77" i="56"/>
  <c r="AD77" i="56"/>
  <c r="W77" i="56"/>
  <c r="AA77" i="56"/>
  <c r="AH77" i="56"/>
  <c r="AB77" i="56"/>
  <c r="AI77" i="56"/>
  <c r="U77" i="56"/>
  <c r="Y77" i="56"/>
  <c r="AC77" i="56"/>
  <c r="U36" i="56"/>
  <c r="Y36" i="56"/>
  <c r="AC36" i="56"/>
  <c r="V36" i="56"/>
  <c r="AA36" i="56"/>
  <c r="AI36" i="56"/>
  <c r="W36" i="56"/>
  <c r="AB36" i="56"/>
  <c r="AD36" i="56"/>
  <c r="Z36" i="56"/>
  <c r="AH36" i="56"/>
  <c r="W12" i="56"/>
  <c r="AA12" i="56"/>
  <c r="AH12" i="56"/>
  <c r="U12" i="56"/>
  <c r="Y12" i="56"/>
  <c r="AC12" i="56"/>
  <c r="V12" i="56"/>
  <c r="Z12" i="56"/>
  <c r="AD12" i="56"/>
  <c r="AB12" i="56"/>
  <c r="AI12" i="56"/>
  <c r="U72" i="56"/>
  <c r="Y72" i="56"/>
  <c r="AC72" i="56"/>
  <c r="V72" i="56"/>
  <c r="Z72" i="56"/>
  <c r="AD72" i="56"/>
  <c r="W72" i="56"/>
  <c r="AA72" i="56"/>
  <c r="AH72" i="56"/>
  <c r="AB72" i="56"/>
  <c r="AI72" i="56"/>
  <c r="V23" i="56"/>
  <c r="Z23" i="56"/>
  <c r="AD23" i="56"/>
  <c r="AB23" i="56"/>
  <c r="AI23" i="56"/>
  <c r="U23" i="56"/>
  <c r="Y23" i="56"/>
  <c r="AC23" i="56"/>
  <c r="AH23" i="56"/>
  <c r="W23" i="56"/>
  <c r="AA23" i="56"/>
  <c r="X11" i="56"/>
  <c r="V22" i="56"/>
  <c r="Z22" i="56"/>
  <c r="AD22" i="56"/>
  <c r="AB22" i="56"/>
  <c r="AI22" i="56"/>
  <c r="U22" i="56"/>
  <c r="Y22" i="56"/>
  <c r="AC22" i="56"/>
  <c r="AA22" i="56"/>
  <c r="AH22" i="56"/>
  <c r="W22" i="56"/>
  <c r="AG152" i="56"/>
  <c r="AG160" i="56"/>
  <c r="AG194" i="56"/>
  <c r="AG206" i="56"/>
  <c r="AG214" i="56"/>
  <c r="AG222" i="56"/>
  <c r="AG230" i="56"/>
  <c r="AG238" i="56"/>
  <c r="AG242" i="56"/>
  <c r="AG246" i="56"/>
  <c r="AG254" i="56"/>
  <c r="U197" i="56"/>
  <c r="Y197" i="56"/>
  <c r="AC197" i="56"/>
  <c r="V197" i="56"/>
  <c r="Z197" i="56"/>
  <c r="AD197" i="56"/>
  <c r="W197" i="56"/>
  <c r="AA197" i="56"/>
  <c r="AH197" i="56"/>
  <c r="AB197" i="56"/>
  <c r="AI197" i="56"/>
  <c r="AB142" i="56"/>
  <c r="AI142" i="56"/>
  <c r="U142" i="56"/>
  <c r="Y142" i="56"/>
  <c r="AC142" i="56"/>
  <c r="V142" i="56"/>
  <c r="Z142" i="56"/>
  <c r="AD142" i="56"/>
  <c r="W142" i="56"/>
  <c r="AA142" i="56"/>
  <c r="AH142" i="56"/>
  <c r="V125" i="56"/>
  <c r="Z125" i="56"/>
  <c r="AD125" i="56"/>
  <c r="W125" i="56"/>
  <c r="AA125" i="56"/>
  <c r="AH125" i="56"/>
  <c r="AB125" i="56"/>
  <c r="AI125" i="56"/>
  <c r="U125" i="56"/>
  <c r="Y125" i="56"/>
  <c r="AC125" i="56"/>
  <c r="X117" i="56"/>
  <c r="V81" i="56"/>
  <c r="Z81" i="56"/>
  <c r="AD81" i="56"/>
  <c r="W81" i="56"/>
  <c r="AA81" i="56"/>
  <c r="AH81" i="56"/>
  <c r="AB81" i="56"/>
  <c r="AI81" i="56"/>
  <c r="U81" i="56"/>
  <c r="Y81" i="56"/>
  <c r="AC81" i="56"/>
  <c r="X69" i="56"/>
  <c r="V16" i="56"/>
  <c r="Z16" i="56"/>
  <c r="AD16" i="56"/>
  <c r="AB16" i="56"/>
  <c r="AI16" i="56"/>
  <c r="U16" i="56"/>
  <c r="Y16" i="56"/>
  <c r="AC16" i="56"/>
  <c r="W16" i="56"/>
  <c r="AA16" i="56"/>
  <c r="AH16" i="56"/>
  <c r="W68" i="56"/>
  <c r="AA68" i="56"/>
  <c r="AH68" i="56"/>
  <c r="Y68" i="56"/>
  <c r="AD68" i="56"/>
  <c r="U68" i="56"/>
  <c r="Z68" i="56"/>
  <c r="AI68" i="56"/>
  <c r="V68" i="56"/>
  <c r="AB68" i="56"/>
  <c r="AC68" i="56"/>
  <c r="V15" i="56"/>
  <c r="Z15" i="56"/>
  <c r="AD15" i="56"/>
  <c r="AB15" i="56"/>
  <c r="AI15" i="56"/>
  <c r="U15" i="56"/>
  <c r="Y15" i="56"/>
  <c r="AC15" i="56"/>
  <c r="AH15" i="56"/>
  <c r="W15" i="56"/>
  <c r="AA15" i="56"/>
  <c r="X26" i="56"/>
  <c r="AG51" i="56"/>
  <c r="AG149" i="56"/>
  <c r="AG157" i="56"/>
  <c r="AG169" i="56"/>
  <c r="AG271" i="56"/>
  <c r="X266" i="56"/>
  <c r="X258" i="56"/>
  <c r="X190" i="56"/>
  <c r="X172" i="56"/>
  <c r="X137" i="56"/>
  <c r="X128" i="56"/>
  <c r="X120" i="56"/>
  <c r="X112" i="56"/>
  <c r="X104" i="56"/>
  <c r="X96" i="56"/>
  <c r="X84" i="56"/>
  <c r="X35" i="56"/>
  <c r="V34" i="56"/>
  <c r="Z34" i="56"/>
  <c r="AD34" i="56"/>
  <c r="U34" i="56"/>
  <c r="Y34" i="56"/>
  <c r="AC34" i="56"/>
  <c r="AA34" i="56"/>
  <c r="AB34" i="56"/>
  <c r="AH34" i="56"/>
  <c r="W34" i="56"/>
  <c r="AI34" i="56"/>
  <c r="AG60" i="56"/>
  <c r="AG166" i="56"/>
  <c r="AG170" i="56"/>
  <c r="AG240" i="56"/>
  <c r="AB257" i="56"/>
  <c r="AI257" i="56"/>
  <c r="W257" i="56"/>
  <c r="AC257" i="56"/>
  <c r="Y257" i="56"/>
  <c r="AD257" i="56"/>
  <c r="U257" i="56"/>
  <c r="Z257" i="56"/>
  <c r="AH257" i="56"/>
  <c r="V257" i="56"/>
  <c r="AA257" i="56"/>
  <c r="V189" i="56"/>
  <c r="Z189" i="56"/>
  <c r="AD189" i="56"/>
  <c r="Y189" i="56"/>
  <c r="AH189" i="56"/>
  <c r="U189" i="56"/>
  <c r="AA189" i="56"/>
  <c r="AI189" i="56"/>
  <c r="W189" i="56"/>
  <c r="AB189" i="56"/>
  <c r="AC189" i="56"/>
  <c r="V171" i="56"/>
  <c r="Z171" i="56"/>
  <c r="AD171" i="56"/>
  <c r="AB171" i="56"/>
  <c r="AI171" i="56"/>
  <c r="U171" i="56"/>
  <c r="Y171" i="56"/>
  <c r="AC171" i="56"/>
  <c r="AH171" i="56"/>
  <c r="W171" i="56"/>
  <c r="AA171" i="56"/>
  <c r="AB136" i="56"/>
  <c r="AI136" i="56"/>
  <c r="U136" i="56"/>
  <c r="Y136" i="56"/>
  <c r="AC136" i="56"/>
  <c r="V136" i="56"/>
  <c r="Z136" i="56"/>
  <c r="AD136" i="56"/>
  <c r="W136" i="56"/>
  <c r="AA136" i="56"/>
  <c r="AH136" i="56"/>
  <c r="V123" i="56"/>
  <c r="Z123" i="56"/>
  <c r="AD123" i="56"/>
  <c r="W123" i="56"/>
  <c r="AA123" i="56"/>
  <c r="AH123" i="56"/>
  <c r="AB123" i="56"/>
  <c r="AI123" i="56"/>
  <c r="U123" i="56"/>
  <c r="Y123" i="56"/>
  <c r="AC123" i="56"/>
  <c r="U115" i="56"/>
  <c r="Y115" i="56"/>
  <c r="AC115" i="56"/>
  <c r="AD115" i="56"/>
  <c r="Z115" i="56"/>
  <c r="AH115" i="56"/>
  <c r="V115" i="56"/>
  <c r="AA115" i="56"/>
  <c r="AI115" i="56"/>
  <c r="W115" i="56"/>
  <c r="AB115" i="56"/>
  <c r="V107" i="56"/>
  <c r="Z107" i="56"/>
  <c r="AD107" i="56"/>
  <c r="W107" i="56"/>
  <c r="AA107" i="56"/>
  <c r="AH107" i="56"/>
  <c r="AB107" i="56"/>
  <c r="AI107" i="56"/>
  <c r="U107" i="56"/>
  <c r="Y107" i="56"/>
  <c r="AC107" i="56"/>
  <c r="V99" i="56"/>
  <c r="Z99" i="56"/>
  <c r="AD99" i="56"/>
  <c r="W99" i="56"/>
  <c r="AA99" i="56"/>
  <c r="AH99" i="56"/>
  <c r="AB99" i="56"/>
  <c r="AI99" i="56"/>
  <c r="U99" i="56"/>
  <c r="Y99" i="56"/>
  <c r="AC99" i="56"/>
  <c r="V91" i="56"/>
  <c r="Z91" i="56"/>
  <c r="AD91" i="56"/>
  <c r="W91" i="56"/>
  <c r="AA91" i="56"/>
  <c r="AH91" i="56"/>
  <c r="AB91" i="56"/>
  <c r="AI91" i="56"/>
  <c r="U91" i="56"/>
  <c r="Y91" i="56"/>
  <c r="AC91" i="56"/>
  <c r="V83" i="56"/>
  <c r="Z83" i="56"/>
  <c r="AD83" i="56"/>
  <c r="W83" i="56"/>
  <c r="AA83" i="56"/>
  <c r="AH83" i="56"/>
  <c r="AB83" i="56"/>
  <c r="AI83" i="56"/>
  <c r="U83" i="56"/>
  <c r="Y83" i="56"/>
  <c r="AC83" i="56"/>
  <c r="U75" i="56"/>
  <c r="Y75" i="56"/>
  <c r="AC75" i="56"/>
  <c r="V75" i="56"/>
  <c r="Z75" i="56"/>
  <c r="AD75" i="56"/>
  <c r="W75" i="56"/>
  <c r="AA75" i="56"/>
  <c r="AH75" i="56"/>
  <c r="AB75" i="56"/>
  <c r="AI75" i="56"/>
  <c r="W67" i="56"/>
  <c r="AA67" i="56"/>
  <c r="AH67" i="56"/>
  <c r="U67" i="56"/>
  <c r="Z67" i="56"/>
  <c r="AI67" i="56"/>
  <c r="V67" i="56"/>
  <c r="AB67" i="56"/>
  <c r="AC67" i="56"/>
  <c r="Y67" i="56"/>
  <c r="AD67" i="56"/>
  <c r="X42" i="56"/>
  <c r="AG44" i="56"/>
  <c r="AG53" i="56"/>
  <c r="AG151" i="56"/>
  <c r="AG159" i="56"/>
  <c r="AG273" i="56"/>
  <c r="AB260" i="56"/>
  <c r="AI260" i="56"/>
  <c r="U260" i="56"/>
  <c r="Y260" i="56"/>
  <c r="AC260" i="56"/>
  <c r="V260" i="56"/>
  <c r="Z260" i="56"/>
  <c r="AD260" i="56"/>
  <c r="W260" i="56"/>
  <c r="AA260" i="56"/>
  <c r="AH260" i="56"/>
  <c r="V188" i="56"/>
  <c r="Z188" i="56"/>
  <c r="AD188" i="56"/>
  <c r="U188" i="56"/>
  <c r="AA188" i="56"/>
  <c r="AI188" i="56"/>
  <c r="W188" i="56"/>
  <c r="AB188" i="56"/>
  <c r="AC188" i="56"/>
  <c r="Y188" i="56"/>
  <c r="AH188" i="56"/>
  <c r="AB143" i="56"/>
  <c r="AI143" i="56"/>
  <c r="U143" i="56"/>
  <c r="Y143" i="56"/>
  <c r="AC143" i="56"/>
  <c r="V143" i="56"/>
  <c r="Z143" i="56"/>
  <c r="AD143" i="56"/>
  <c r="W143" i="56"/>
  <c r="AA143" i="56"/>
  <c r="AH143" i="56"/>
  <c r="W135" i="56"/>
  <c r="AA135" i="56"/>
  <c r="AI135" i="56"/>
  <c r="AB135" i="56"/>
  <c r="U135" i="56"/>
  <c r="Y135" i="56"/>
  <c r="AC135" i="56"/>
  <c r="V135" i="56"/>
  <c r="Z135" i="56"/>
  <c r="AH135" i="56"/>
  <c r="U122" i="56"/>
  <c r="Y122" i="56"/>
  <c r="Z122" i="56"/>
  <c r="AD122" i="56"/>
  <c r="V122" i="56"/>
  <c r="AA122" i="56"/>
  <c r="AH122" i="56"/>
  <c r="W122" i="56"/>
  <c r="AB122" i="56"/>
  <c r="AI122" i="56"/>
  <c r="AC122" i="56"/>
  <c r="U114" i="56"/>
  <c r="Y114" i="56"/>
  <c r="AC114" i="56"/>
  <c r="Z114" i="56"/>
  <c r="AH114" i="56"/>
  <c r="V114" i="56"/>
  <c r="AA114" i="56"/>
  <c r="AI114" i="56"/>
  <c r="W114" i="56"/>
  <c r="AB114" i="56"/>
  <c r="AD114" i="56"/>
  <c r="V106" i="56"/>
  <c r="Z106" i="56"/>
  <c r="AD106" i="56"/>
  <c r="W106" i="56"/>
  <c r="AA106" i="56"/>
  <c r="AH106" i="56"/>
  <c r="AB106" i="56"/>
  <c r="AI106" i="56"/>
  <c r="U106" i="56"/>
  <c r="Y106" i="56"/>
  <c r="AC106" i="56"/>
  <c r="V98" i="56"/>
  <c r="Z98" i="56"/>
  <c r="AD98" i="56"/>
  <c r="W98" i="56"/>
  <c r="AA98" i="56"/>
  <c r="AH98" i="56"/>
  <c r="AB98" i="56"/>
  <c r="AI98" i="56"/>
  <c r="U98" i="56"/>
  <c r="Y98" i="56"/>
  <c r="AC98" i="56"/>
  <c r="V90" i="56"/>
  <c r="Z90" i="56"/>
  <c r="AD90" i="56"/>
  <c r="W90" i="56"/>
  <c r="AA90" i="56"/>
  <c r="AH90" i="56"/>
  <c r="AB90" i="56"/>
  <c r="AI90" i="56"/>
  <c r="U90" i="56"/>
  <c r="Y90" i="56"/>
  <c r="AC90" i="56"/>
  <c r="V82" i="56"/>
  <c r="Z82" i="56"/>
  <c r="AD82" i="56"/>
  <c r="W82" i="56"/>
  <c r="AA82" i="56"/>
  <c r="AH82" i="56"/>
  <c r="AB82" i="56"/>
  <c r="AI82" i="56"/>
  <c r="U82" i="56"/>
  <c r="Y82" i="56"/>
  <c r="AC82" i="56"/>
  <c r="U74" i="56"/>
  <c r="Y74" i="56"/>
  <c r="AC74" i="56"/>
  <c r="V74" i="56"/>
  <c r="Z74" i="56"/>
  <c r="AD74" i="56"/>
  <c r="W74" i="56"/>
  <c r="AA74" i="56"/>
  <c r="AH74" i="56"/>
  <c r="AB74" i="56"/>
  <c r="AI74" i="56"/>
  <c r="W66" i="56"/>
  <c r="AA66" i="56"/>
  <c r="AH66" i="56"/>
  <c r="V66" i="56"/>
  <c r="AB66" i="56"/>
  <c r="AC66" i="56"/>
  <c r="Y66" i="56"/>
  <c r="AD66" i="56"/>
  <c r="U66" i="56"/>
  <c r="Z66" i="56"/>
  <c r="AI66" i="56"/>
  <c r="X41" i="56"/>
  <c r="V29" i="56"/>
  <c r="Z29" i="56"/>
  <c r="AD29" i="56"/>
  <c r="AB29" i="56"/>
  <c r="AI29" i="56"/>
  <c r="U29" i="56"/>
  <c r="Y29" i="56"/>
  <c r="AC29" i="56"/>
  <c r="W29" i="56"/>
  <c r="AA29" i="56"/>
  <c r="AH29" i="56"/>
  <c r="X25" i="56"/>
  <c r="V13" i="56"/>
  <c r="U13" i="56"/>
  <c r="Z13" i="56"/>
  <c r="AD13" i="56"/>
  <c r="AB13" i="56"/>
  <c r="AI13" i="56"/>
  <c r="Y13" i="56"/>
  <c r="AC13" i="56"/>
  <c r="W13" i="56"/>
  <c r="AA13" i="56"/>
  <c r="AH13" i="56"/>
  <c r="X9" i="56"/>
  <c r="X138" i="56"/>
  <c r="V109" i="56"/>
  <c r="Z109" i="56"/>
  <c r="AD109" i="56"/>
  <c r="AB109" i="56"/>
  <c r="AI109" i="56"/>
  <c r="U109" i="56"/>
  <c r="Y109" i="56"/>
  <c r="AC109" i="56"/>
  <c r="AH109" i="56"/>
  <c r="W109" i="56"/>
  <c r="AA109" i="56"/>
  <c r="X101" i="56"/>
  <c r="V85" i="56"/>
  <c r="Z85" i="56"/>
  <c r="AD85" i="56"/>
  <c r="W85" i="56"/>
  <c r="AA85" i="56"/>
  <c r="AH85" i="56"/>
  <c r="AB85" i="56"/>
  <c r="AI85" i="56"/>
  <c r="U85" i="56"/>
  <c r="Y85" i="56"/>
  <c r="AC85" i="56"/>
  <c r="AG85" i="56"/>
  <c r="X77" i="56"/>
  <c r="AB47" i="56"/>
  <c r="AI47" i="56"/>
  <c r="U47" i="56"/>
  <c r="Y47" i="56"/>
  <c r="AC47" i="56"/>
  <c r="V47" i="56"/>
  <c r="Z47" i="56"/>
  <c r="AD47" i="56"/>
  <c r="W47" i="56"/>
  <c r="AA47" i="56"/>
  <c r="AH47" i="56"/>
  <c r="X36" i="56"/>
  <c r="V20" i="56"/>
  <c r="Z20" i="56"/>
  <c r="AD20" i="56"/>
  <c r="AB20" i="56"/>
  <c r="AI20" i="56"/>
  <c r="U20" i="56"/>
  <c r="Y20" i="56"/>
  <c r="AC20" i="56"/>
  <c r="W20" i="56"/>
  <c r="AA20" i="56"/>
  <c r="AH20" i="56"/>
  <c r="X12" i="56"/>
  <c r="X72" i="56"/>
  <c r="V31" i="56"/>
  <c r="Z31" i="56"/>
  <c r="AD31" i="56"/>
  <c r="AB31" i="56"/>
  <c r="AI31" i="56"/>
  <c r="U31" i="56"/>
  <c r="Y31" i="56"/>
  <c r="AC31" i="56"/>
  <c r="AH31" i="56"/>
  <c r="W31" i="56"/>
  <c r="AA31" i="56"/>
  <c r="X23" i="56"/>
  <c r="V38" i="56"/>
  <c r="Z38" i="56"/>
  <c r="AH38" i="56"/>
  <c r="Y38" i="56"/>
  <c r="AI38" i="56"/>
  <c r="U38" i="56"/>
  <c r="AA38" i="56"/>
  <c r="W38" i="56"/>
  <c r="AB38" i="56"/>
  <c r="AC38" i="56"/>
  <c r="X18" i="56"/>
  <c r="AG66" i="56"/>
  <c r="AG98" i="56"/>
  <c r="AG100" i="56"/>
  <c r="AG132" i="56"/>
  <c r="AG93" i="56"/>
  <c r="AG107" i="56"/>
  <c r="AG81" i="56"/>
  <c r="AG125" i="56"/>
  <c r="AG38" i="56"/>
  <c r="AG47" i="56"/>
  <c r="AG90" i="56"/>
  <c r="AG122" i="56"/>
  <c r="AG99" i="56"/>
  <c r="AG15" i="56"/>
  <c r="AG20" i="56"/>
  <c r="AG109" i="56"/>
  <c r="AG82" i="56"/>
  <c r="AG114" i="56"/>
  <c r="AG188" i="56"/>
  <c r="AG260" i="56"/>
  <c r="AG67" i="56"/>
  <c r="AG91" i="56"/>
  <c r="AG123" i="56"/>
  <c r="AG189" i="56"/>
  <c r="AG34" i="56"/>
  <c r="AG197" i="56"/>
  <c r="AG9" i="56"/>
  <c r="AG96" i="56"/>
  <c r="AG128" i="56"/>
  <c r="AG190" i="56"/>
  <c r="AG258" i="56"/>
  <c r="AG78" i="56"/>
  <c r="AG95" i="56"/>
  <c r="AG127" i="56"/>
  <c r="AG40" i="56"/>
  <c r="AG105" i="56"/>
  <c r="AG113" i="56"/>
  <c r="AG173" i="56"/>
  <c r="AG33" i="56"/>
  <c r="AG263" i="56"/>
  <c r="AG13" i="56"/>
  <c r="AG29" i="56"/>
  <c r="AG74" i="56"/>
  <c r="AG106" i="56"/>
  <c r="AG135" i="56"/>
  <c r="AG83" i="56"/>
  <c r="AG115" i="56"/>
  <c r="AG136" i="56"/>
  <c r="AG171" i="56"/>
  <c r="AG16" i="56"/>
  <c r="AG22" i="56"/>
  <c r="AG23" i="56"/>
  <c r="AG72" i="56"/>
  <c r="AG12" i="56"/>
  <c r="AG101" i="56"/>
  <c r="AG25" i="56"/>
  <c r="AG14" i="56"/>
  <c r="AG35" i="56"/>
  <c r="AG84" i="56"/>
  <c r="AG120" i="56"/>
  <c r="AG137" i="56"/>
  <c r="AG117" i="56"/>
  <c r="AG18" i="56"/>
  <c r="AG121" i="56"/>
  <c r="AG70" i="56"/>
  <c r="AG102" i="56"/>
  <c r="AG110" i="56"/>
  <c r="AG87" i="56"/>
  <c r="AG119" i="56"/>
  <c r="AG140" i="56"/>
  <c r="AG175" i="56"/>
  <c r="AG199" i="56"/>
  <c r="AG187" i="56"/>
  <c r="AG24" i="56"/>
  <c r="AG89" i="56"/>
  <c r="AG17" i="56"/>
  <c r="AG186" i="56"/>
  <c r="AG10" i="56"/>
  <c r="AG28" i="56"/>
  <c r="AG143" i="56"/>
  <c r="AG75" i="56"/>
  <c r="AG257" i="56"/>
  <c r="AG68" i="56"/>
  <c r="AG77" i="56"/>
  <c r="AG138" i="56"/>
  <c r="AG112" i="56"/>
  <c r="AG11" i="56"/>
  <c r="AG37" i="56"/>
  <c r="AG126" i="56"/>
  <c r="AG174" i="56"/>
  <c r="AG198" i="56"/>
  <c r="AG42" i="56"/>
  <c r="AG79" i="56"/>
  <c r="AG111" i="56"/>
  <c r="AG261" i="56"/>
  <c r="AG39" i="56"/>
  <c r="AG80" i="56"/>
  <c r="AG259" i="56"/>
  <c r="AG43" i="56"/>
  <c r="AG265" i="56"/>
  <c r="AG92" i="56"/>
  <c r="AG124" i="56"/>
  <c r="AG141" i="56"/>
  <c r="AG200" i="56"/>
  <c r="AG27" i="56"/>
  <c r="AG31" i="56"/>
  <c r="AG142" i="56"/>
  <c r="AG36" i="56"/>
  <c r="AG41" i="56"/>
  <c r="AG264" i="56"/>
  <c r="AG104" i="56"/>
  <c r="AG172" i="56"/>
  <c r="AG266" i="56"/>
  <c r="AG69" i="56"/>
  <c r="AG267" i="56"/>
  <c r="AG32" i="56"/>
  <c r="AG73" i="56"/>
  <c r="AG21" i="56"/>
  <c r="AG86" i="56"/>
  <c r="AG118" i="56"/>
  <c r="AG139" i="56"/>
  <c r="AG71" i="56"/>
  <c r="AG103" i="56"/>
  <c r="AG19" i="56"/>
  <c r="AG26" i="56"/>
  <c r="AG134" i="56"/>
  <c r="AG88" i="56"/>
  <c r="AG268" i="56"/>
  <c r="AG76" i="56"/>
  <c r="AG108" i="56"/>
  <c r="AG116" i="56"/>
  <c r="AG262" i="56"/>
  <c r="FT193" i="1"/>
  <c r="FS193" i="1"/>
  <c r="FR193" i="1"/>
  <c r="FQ193" i="1"/>
  <c r="EZ193" i="1"/>
  <c r="EY193" i="1"/>
  <c r="EW193" i="1"/>
  <c r="EV193" i="1"/>
  <c r="EU193" i="1"/>
  <c r="ES193" i="1"/>
  <c r="ER193" i="1"/>
  <c r="EQ193" i="1"/>
  <c r="EP193" i="1"/>
  <c r="EO193" i="1"/>
  <c r="EN193" i="1"/>
  <c r="EM193" i="1"/>
  <c r="EK193" i="1"/>
  <c r="EJ193" i="1"/>
  <c r="EH193" i="1"/>
  <c r="DL193" i="1"/>
  <c r="DK193" i="1"/>
  <c r="DI193" i="1"/>
  <c r="DH193" i="1"/>
  <c r="DG193" i="1"/>
  <c r="EF193" i="1"/>
  <c r="DE193" i="1"/>
  <c r="DD193" i="1"/>
  <c r="DC193" i="1"/>
  <c r="DA193" i="1"/>
  <c r="CZ193" i="1"/>
  <c r="CY193" i="1"/>
  <c r="CX193" i="1"/>
  <c r="CW193" i="1"/>
  <c r="FT204" i="1"/>
  <c r="FS204" i="1"/>
  <c r="FR204" i="1"/>
  <c r="FQ204" i="1"/>
  <c r="EZ204" i="1"/>
  <c r="EY204" i="1"/>
  <c r="EW204" i="1"/>
  <c r="EV204" i="1"/>
  <c r="EU204" i="1"/>
  <c r="ES204" i="1"/>
  <c r="ER204" i="1"/>
  <c r="EQ204" i="1"/>
  <c r="EP204" i="1"/>
  <c r="EO204" i="1"/>
  <c r="EN204" i="1"/>
  <c r="EM204" i="1"/>
  <c r="EK204" i="1"/>
  <c r="EJ204" i="1"/>
  <c r="EH204" i="1"/>
  <c r="DL204" i="1"/>
  <c r="DK204" i="1"/>
  <c r="DI204" i="1"/>
  <c r="DH204" i="1"/>
  <c r="DG204" i="1"/>
  <c r="EF204" i="1"/>
  <c r="DE204" i="1"/>
  <c r="DD204" i="1"/>
  <c r="DC204" i="1"/>
  <c r="DA204" i="1"/>
  <c r="CZ204" i="1"/>
  <c r="CY204" i="1"/>
  <c r="CX204" i="1"/>
  <c r="CW204" i="1"/>
  <c r="FT203" i="1"/>
  <c r="FS203" i="1"/>
  <c r="FR203" i="1"/>
  <c r="FQ203" i="1"/>
  <c r="EZ203" i="1"/>
  <c r="EY203" i="1"/>
  <c r="EW203" i="1"/>
  <c r="EV203" i="1"/>
  <c r="EU203" i="1"/>
  <c r="ES203" i="1"/>
  <c r="ER203" i="1"/>
  <c r="EQ203" i="1"/>
  <c r="EP203" i="1"/>
  <c r="EO203" i="1"/>
  <c r="EN203" i="1"/>
  <c r="EM203" i="1"/>
  <c r="EK203" i="1"/>
  <c r="EJ203" i="1"/>
  <c r="EH203" i="1"/>
  <c r="DL203" i="1"/>
  <c r="DK203" i="1"/>
  <c r="DI203" i="1"/>
  <c r="DH203" i="1"/>
  <c r="DG203" i="1"/>
  <c r="EF203" i="1"/>
  <c r="DE203" i="1"/>
  <c r="DD203" i="1"/>
  <c r="DC203" i="1"/>
  <c r="DA203" i="1"/>
  <c r="CZ203" i="1"/>
  <c r="CY203" i="1"/>
  <c r="CX203" i="1"/>
  <c r="CW203" i="1"/>
  <c r="FT192" i="1"/>
  <c r="FS192" i="1"/>
  <c r="FR192" i="1"/>
  <c r="FQ192" i="1"/>
  <c r="EZ192" i="1"/>
  <c r="EY192" i="1"/>
  <c r="EW192" i="1"/>
  <c r="EV192" i="1"/>
  <c r="EU192" i="1"/>
  <c r="ES192" i="1"/>
  <c r="ER192" i="1"/>
  <c r="EQ192" i="1"/>
  <c r="EP192" i="1"/>
  <c r="EO192" i="1"/>
  <c r="EN192" i="1"/>
  <c r="EM192" i="1"/>
  <c r="EK192" i="1"/>
  <c r="EJ192" i="1"/>
  <c r="EH192" i="1"/>
  <c r="DL192" i="1"/>
  <c r="DK192" i="1"/>
  <c r="DI192" i="1"/>
  <c r="DH192" i="1"/>
  <c r="DG192" i="1"/>
  <c r="DE192" i="1"/>
  <c r="DD192" i="1"/>
  <c r="DC192" i="1"/>
  <c r="DA192" i="1"/>
  <c r="CZ192" i="1"/>
  <c r="CY192" i="1"/>
  <c r="CX192" i="1"/>
  <c r="EE192" i="1"/>
  <c r="CW192" i="1"/>
  <c r="FT210" i="1"/>
  <c r="FS210" i="1"/>
  <c r="FR210" i="1"/>
  <c r="FQ210" i="1"/>
  <c r="EZ210" i="1"/>
  <c r="EY210" i="1"/>
  <c r="EW210" i="1"/>
  <c r="EV210" i="1"/>
  <c r="EU210" i="1"/>
  <c r="ES210" i="1"/>
  <c r="ER210" i="1"/>
  <c r="EQ210" i="1"/>
  <c r="EP210" i="1"/>
  <c r="EO210" i="1"/>
  <c r="EN210" i="1"/>
  <c r="EM210" i="1"/>
  <c r="EK210" i="1"/>
  <c r="EJ210" i="1"/>
  <c r="EH210" i="1"/>
  <c r="DL210" i="1"/>
  <c r="DK210" i="1"/>
  <c r="DI210" i="1"/>
  <c r="DH210" i="1"/>
  <c r="DG210" i="1"/>
  <c r="EF210" i="1"/>
  <c r="DE210" i="1"/>
  <c r="DD210" i="1"/>
  <c r="DC210" i="1"/>
  <c r="DA210" i="1"/>
  <c r="CZ210" i="1"/>
  <c r="CY210" i="1"/>
  <c r="CX210" i="1"/>
  <c r="CW210" i="1"/>
  <c r="FT209" i="1"/>
  <c r="FS209" i="1"/>
  <c r="FR209" i="1"/>
  <c r="FQ209" i="1"/>
  <c r="EZ209" i="1"/>
  <c r="EY209" i="1"/>
  <c r="EW209" i="1"/>
  <c r="EV209" i="1"/>
  <c r="EU209" i="1"/>
  <c r="ES209" i="1"/>
  <c r="ER209" i="1"/>
  <c r="EQ209" i="1"/>
  <c r="EP209" i="1"/>
  <c r="EO209" i="1"/>
  <c r="EN209" i="1"/>
  <c r="EM209" i="1"/>
  <c r="EK209" i="1"/>
  <c r="EJ209" i="1"/>
  <c r="EH209" i="1"/>
  <c r="DL209" i="1"/>
  <c r="DK209" i="1"/>
  <c r="DI209" i="1"/>
  <c r="DH209" i="1"/>
  <c r="DG209" i="1"/>
  <c r="EF209" i="1"/>
  <c r="DE209" i="1"/>
  <c r="DD209" i="1"/>
  <c r="DC209" i="1"/>
  <c r="DA209" i="1"/>
  <c r="CZ209" i="1"/>
  <c r="CY209" i="1"/>
  <c r="CX209" i="1"/>
  <c r="CW209" i="1"/>
  <c r="FT202" i="1"/>
  <c r="FS202" i="1"/>
  <c r="FR202" i="1"/>
  <c r="FQ202" i="1"/>
  <c r="EZ202" i="1"/>
  <c r="EY202" i="1"/>
  <c r="EW202" i="1"/>
  <c r="EV202" i="1"/>
  <c r="EU202" i="1"/>
  <c r="ES202" i="1"/>
  <c r="ER202" i="1"/>
  <c r="EQ202" i="1"/>
  <c r="EP202" i="1"/>
  <c r="EO202" i="1"/>
  <c r="EN202" i="1"/>
  <c r="EM202" i="1"/>
  <c r="EK202" i="1"/>
  <c r="EJ202" i="1"/>
  <c r="EH202" i="1"/>
  <c r="DL202" i="1"/>
  <c r="DK202" i="1"/>
  <c r="DI202" i="1"/>
  <c r="DH202" i="1"/>
  <c r="DG202" i="1"/>
  <c r="EF202" i="1"/>
  <c r="DE202" i="1"/>
  <c r="DD202" i="1"/>
  <c r="DC202" i="1"/>
  <c r="DA202" i="1"/>
  <c r="CZ202" i="1"/>
  <c r="CY202" i="1"/>
  <c r="CX202" i="1"/>
  <c r="CW202" i="1"/>
  <c r="FT201" i="1"/>
  <c r="FS201" i="1"/>
  <c r="FR201" i="1"/>
  <c r="FQ201" i="1"/>
  <c r="EZ201" i="1"/>
  <c r="EY201" i="1"/>
  <c r="EW201" i="1"/>
  <c r="EV201" i="1"/>
  <c r="EU201" i="1"/>
  <c r="ES201" i="1"/>
  <c r="ER201" i="1"/>
  <c r="EQ201" i="1"/>
  <c r="EP201" i="1"/>
  <c r="EO201" i="1"/>
  <c r="EN201" i="1"/>
  <c r="EM201" i="1"/>
  <c r="EK201" i="1"/>
  <c r="EJ201" i="1"/>
  <c r="EH201" i="1"/>
  <c r="DL201" i="1"/>
  <c r="DK201" i="1"/>
  <c r="DI201" i="1"/>
  <c r="DH201" i="1"/>
  <c r="DG201" i="1"/>
  <c r="EF201" i="1"/>
  <c r="DE201" i="1"/>
  <c r="DD201" i="1"/>
  <c r="DC201" i="1"/>
  <c r="DA201" i="1"/>
  <c r="CZ201" i="1"/>
  <c r="CY201" i="1"/>
  <c r="CX201" i="1"/>
  <c r="CW201" i="1"/>
  <c r="FT200" i="1"/>
  <c r="FS200" i="1"/>
  <c r="FR200" i="1"/>
  <c r="FQ200" i="1"/>
  <c r="EZ200" i="1"/>
  <c r="EY200" i="1"/>
  <c r="EW200" i="1"/>
  <c r="EV200" i="1"/>
  <c r="EU200" i="1"/>
  <c r="ES200" i="1"/>
  <c r="ER200" i="1"/>
  <c r="EQ200" i="1"/>
  <c r="EP200" i="1"/>
  <c r="EO200" i="1"/>
  <c r="EN200" i="1"/>
  <c r="EM200" i="1"/>
  <c r="EK200" i="1"/>
  <c r="EJ200" i="1"/>
  <c r="EH200" i="1"/>
  <c r="DL200" i="1"/>
  <c r="DK200" i="1"/>
  <c r="DI200" i="1"/>
  <c r="DH200" i="1"/>
  <c r="DG200" i="1"/>
  <c r="EF200" i="1"/>
  <c r="DE200" i="1"/>
  <c r="DD200" i="1"/>
  <c r="DC200" i="1"/>
  <c r="DA200" i="1"/>
  <c r="CZ200" i="1"/>
  <c r="CY200" i="1"/>
  <c r="CX200" i="1"/>
  <c r="EE200" i="1"/>
  <c r="CW200" i="1"/>
  <c r="FT199" i="1"/>
  <c r="FS199" i="1"/>
  <c r="FR199" i="1"/>
  <c r="FQ199" i="1"/>
  <c r="EZ199" i="1"/>
  <c r="EY199" i="1"/>
  <c r="EW199" i="1"/>
  <c r="EV199" i="1"/>
  <c r="EU199" i="1"/>
  <c r="ES199" i="1"/>
  <c r="ER199" i="1"/>
  <c r="EQ199" i="1"/>
  <c r="EP199" i="1"/>
  <c r="EO199" i="1"/>
  <c r="EN199" i="1"/>
  <c r="EM199" i="1"/>
  <c r="EK199" i="1"/>
  <c r="EJ199" i="1"/>
  <c r="EH199" i="1"/>
  <c r="DL199" i="1"/>
  <c r="DK199" i="1"/>
  <c r="DI199" i="1"/>
  <c r="DH199" i="1"/>
  <c r="DG199" i="1"/>
  <c r="DE199" i="1"/>
  <c r="DD199" i="1"/>
  <c r="DC199" i="1"/>
  <c r="DA199" i="1"/>
  <c r="CZ199" i="1"/>
  <c r="CY199" i="1"/>
  <c r="CX199" i="1"/>
  <c r="CW199" i="1"/>
  <c r="FT191" i="1"/>
  <c r="FS191" i="1"/>
  <c r="FR191" i="1"/>
  <c r="FQ191" i="1"/>
  <c r="EZ191" i="1"/>
  <c r="EY191" i="1"/>
  <c r="EW191" i="1"/>
  <c r="EV191" i="1"/>
  <c r="EU191" i="1"/>
  <c r="ES191" i="1"/>
  <c r="ER191" i="1"/>
  <c r="EQ191" i="1"/>
  <c r="EP191" i="1"/>
  <c r="EO191" i="1"/>
  <c r="EN191" i="1"/>
  <c r="EM191" i="1"/>
  <c r="EK191" i="1"/>
  <c r="EJ191" i="1"/>
  <c r="EH191" i="1"/>
  <c r="DL191" i="1"/>
  <c r="DK191" i="1"/>
  <c r="DI191" i="1"/>
  <c r="DH191" i="1"/>
  <c r="DG191" i="1"/>
  <c r="DE191" i="1"/>
  <c r="DD191" i="1"/>
  <c r="DC191" i="1"/>
  <c r="DA191" i="1"/>
  <c r="CZ191" i="1"/>
  <c r="CY191" i="1"/>
  <c r="CX191" i="1"/>
  <c r="CW191" i="1"/>
  <c r="FT190" i="1"/>
  <c r="FS190" i="1"/>
  <c r="FR190" i="1"/>
  <c r="FQ190" i="1"/>
  <c r="EZ190" i="1"/>
  <c r="EY190" i="1"/>
  <c r="EW190" i="1"/>
  <c r="EV190" i="1"/>
  <c r="EU190" i="1"/>
  <c r="ES190" i="1"/>
  <c r="ER190" i="1"/>
  <c r="EQ190" i="1"/>
  <c r="EP190" i="1"/>
  <c r="EO190" i="1"/>
  <c r="EN190" i="1"/>
  <c r="EM190" i="1"/>
  <c r="EK190" i="1"/>
  <c r="EJ190" i="1"/>
  <c r="EH190" i="1"/>
  <c r="DL190" i="1"/>
  <c r="DK190" i="1"/>
  <c r="DI190" i="1"/>
  <c r="DH190" i="1"/>
  <c r="DG190" i="1"/>
  <c r="EF190" i="1"/>
  <c r="DE190" i="1"/>
  <c r="DD190" i="1"/>
  <c r="DC190" i="1"/>
  <c r="DA190" i="1"/>
  <c r="CZ190" i="1"/>
  <c r="CY190" i="1"/>
  <c r="CX190" i="1"/>
  <c r="CW190" i="1"/>
  <c r="FT189" i="1"/>
  <c r="FS189" i="1"/>
  <c r="FR189" i="1"/>
  <c r="FQ189" i="1"/>
  <c r="EZ189" i="1"/>
  <c r="EY189" i="1"/>
  <c r="EW189" i="1"/>
  <c r="EV189" i="1"/>
  <c r="EU189" i="1"/>
  <c r="ES189" i="1"/>
  <c r="ER189" i="1"/>
  <c r="EQ189" i="1"/>
  <c r="EP189" i="1"/>
  <c r="EO189" i="1"/>
  <c r="EN189" i="1"/>
  <c r="EM189" i="1"/>
  <c r="EK189" i="1"/>
  <c r="EJ189" i="1"/>
  <c r="EH189" i="1"/>
  <c r="DL189" i="1"/>
  <c r="DK189" i="1"/>
  <c r="DI189" i="1"/>
  <c r="DH189" i="1"/>
  <c r="DG189" i="1"/>
  <c r="DE189" i="1"/>
  <c r="DD189" i="1"/>
  <c r="DC189" i="1"/>
  <c r="DA189" i="1"/>
  <c r="CZ189" i="1"/>
  <c r="CY189" i="1"/>
  <c r="CX189" i="1"/>
  <c r="CW189" i="1"/>
  <c r="FT188" i="1"/>
  <c r="FS188" i="1"/>
  <c r="FR188" i="1"/>
  <c r="FQ188" i="1"/>
  <c r="EZ188" i="1"/>
  <c r="EY188" i="1"/>
  <c r="EW188" i="1"/>
  <c r="EV188" i="1"/>
  <c r="EU188" i="1"/>
  <c r="ES188" i="1"/>
  <c r="ER188" i="1"/>
  <c r="EQ188" i="1"/>
  <c r="EP188" i="1"/>
  <c r="EO188" i="1"/>
  <c r="EN188" i="1"/>
  <c r="EM188" i="1"/>
  <c r="EK188" i="1"/>
  <c r="EJ188" i="1"/>
  <c r="EH188" i="1"/>
  <c r="DL188" i="1"/>
  <c r="DK188" i="1"/>
  <c r="DI188" i="1"/>
  <c r="DH188" i="1"/>
  <c r="DG188" i="1"/>
  <c r="DE188" i="1"/>
  <c r="DD188" i="1"/>
  <c r="DC188" i="1"/>
  <c r="DA188" i="1"/>
  <c r="CZ188" i="1"/>
  <c r="CY188" i="1"/>
  <c r="CX188" i="1"/>
  <c r="CW188" i="1"/>
  <c r="FT187" i="1"/>
  <c r="FS187" i="1"/>
  <c r="FR187" i="1"/>
  <c r="FQ187" i="1"/>
  <c r="EZ187" i="1"/>
  <c r="EY187" i="1"/>
  <c r="EW187" i="1"/>
  <c r="EV187" i="1"/>
  <c r="EU187" i="1"/>
  <c r="ES187" i="1"/>
  <c r="ER187" i="1"/>
  <c r="EQ187" i="1"/>
  <c r="EP187" i="1"/>
  <c r="EO187" i="1"/>
  <c r="EN187" i="1"/>
  <c r="EM187" i="1"/>
  <c r="EK187" i="1"/>
  <c r="EJ187" i="1"/>
  <c r="EH187" i="1"/>
  <c r="DL187" i="1"/>
  <c r="DK187" i="1"/>
  <c r="DI187" i="1"/>
  <c r="DH187" i="1"/>
  <c r="DG187" i="1"/>
  <c r="DE187" i="1"/>
  <c r="DD187" i="1"/>
  <c r="DC187" i="1"/>
  <c r="DA187" i="1"/>
  <c r="CZ187" i="1"/>
  <c r="CY187" i="1"/>
  <c r="CX187" i="1"/>
  <c r="CW187" i="1"/>
  <c r="FT186" i="1"/>
  <c r="FS186" i="1"/>
  <c r="FR186" i="1"/>
  <c r="FQ186" i="1"/>
  <c r="EZ186" i="1"/>
  <c r="EY186" i="1"/>
  <c r="EW186" i="1"/>
  <c r="EV186" i="1"/>
  <c r="EU186" i="1"/>
  <c r="ES186" i="1"/>
  <c r="ER186" i="1"/>
  <c r="EQ186" i="1"/>
  <c r="EP186" i="1"/>
  <c r="EO186" i="1"/>
  <c r="EN186" i="1"/>
  <c r="EM186" i="1"/>
  <c r="EK186" i="1"/>
  <c r="EJ186" i="1"/>
  <c r="EH186" i="1"/>
  <c r="DL186" i="1"/>
  <c r="DK186" i="1"/>
  <c r="DI186" i="1"/>
  <c r="DH186" i="1"/>
  <c r="DG186" i="1"/>
  <c r="DE186" i="1"/>
  <c r="DD186" i="1"/>
  <c r="DC186" i="1"/>
  <c r="DA186" i="1"/>
  <c r="CZ186" i="1"/>
  <c r="CY186" i="1"/>
  <c r="CX186" i="1"/>
  <c r="CW186" i="1"/>
  <c r="EF189" i="1"/>
  <c r="EF199" i="1"/>
  <c r="EF188" i="1"/>
  <c r="EE188" i="1"/>
  <c r="EE204" i="1"/>
  <c r="EE190" i="1"/>
  <c r="EF191" i="1"/>
  <c r="EE186" i="1"/>
  <c r="EF186" i="1"/>
  <c r="EF187" i="1"/>
  <c r="EF192" i="1"/>
  <c r="ED199" i="1"/>
  <c r="ED193" i="1"/>
  <c r="EG202" i="1"/>
  <c r="ED189" i="1"/>
  <c r="FB203" i="1"/>
  <c r="ED187" i="1"/>
  <c r="ED209" i="1"/>
  <c r="EG210" i="1"/>
  <c r="FB186" i="1"/>
  <c r="EG187" i="1"/>
  <c r="FB190" i="1"/>
  <c r="FB202" i="1"/>
  <c r="EG209" i="1"/>
  <c r="FB204" i="1"/>
  <c r="FB187" i="1"/>
  <c r="EG188" i="1"/>
  <c r="ED191" i="1"/>
  <c r="EE191" i="1"/>
  <c r="ED201" i="1"/>
  <c r="FB201" i="1"/>
  <c r="FB192" i="1"/>
  <c r="ED203" i="1"/>
  <c r="EG186" i="1"/>
  <c r="EE187" i="1"/>
  <c r="FB188" i="1"/>
  <c r="FB189" i="1"/>
  <c r="EG190" i="1"/>
  <c r="EG191" i="1"/>
  <c r="FB200" i="1"/>
  <c r="EE209" i="1"/>
  <c r="FB210" i="1"/>
  <c r="EG192" i="1"/>
  <c r="EE189" i="1"/>
  <c r="EE199" i="1"/>
  <c r="EG203" i="1"/>
  <c r="EG204" i="1"/>
  <c r="EG189" i="1"/>
  <c r="FB191" i="1"/>
  <c r="EG199" i="1"/>
  <c r="FB199" i="1"/>
  <c r="EG200" i="1"/>
  <c r="ED210" i="1"/>
  <c r="EG193" i="1"/>
  <c r="FB193" i="1"/>
  <c r="EG201" i="1"/>
  <c r="EE201" i="1"/>
  <c r="ED186" i="1"/>
  <c r="ED188" i="1"/>
  <c r="ED190" i="1"/>
  <c r="ED202" i="1"/>
  <c r="EE202" i="1"/>
  <c r="FB209" i="1"/>
  <c r="ED200" i="1"/>
  <c r="EE210" i="1"/>
  <c r="EE203" i="1"/>
  <c r="EE193" i="1"/>
  <c r="ED192" i="1"/>
  <c r="ED204" i="1"/>
  <c r="D16" i="3"/>
  <c r="C16" i="3"/>
  <c r="C19" i="3"/>
  <c r="D19" i="3"/>
  <c r="C20" i="3"/>
  <c r="D20" i="3"/>
  <c r="C4" i="3"/>
  <c r="C5" i="3"/>
  <c r="C6" i="3"/>
  <c r="C7" i="3"/>
  <c r="C8" i="3"/>
  <c r="C9" i="3"/>
  <c r="C10" i="3"/>
  <c r="C11" i="3"/>
  <c r="C12" i="3"/>
  <c r="C13" i="3"/>
  <c r="C14" i="3"/>
  <c r="C15" i="3"/>
  <c r="C17" i="3"/>
  <c r="C18" i="3"/>
  <c r="D5" i="3"/>
  <c r="D6" i="3"/>
  <c r="D7" i="3"/>
  <c r="D8" i="3"/>
  <c r="D9" i="3"/>
  <c r="D10" i="3"/>
  <c r="D11" i="3"/>
  <c r="D12" i="3"/>
  <c r="D13" i="3"/>
  <c r="D14" i="3"/>
  <c r="D15" i="3"/>
  <c r="D17" i="3"/>
  <c r="D18" i="3"/>
  <c r="D4" i="3"/>
  <c r="CC210" i="1"/>
  <c r="CC208" i="1"/>
  <c r="CC206" i="1"/>
  <c r="CC204" i="1"/>
  <c r="CC202" i="1"/>
  <c r="CC200" i="1"/>
  <c r="CC198" i="1"/>
  <c r="CC196" i="1"/>
  <c r="CC194" i="1"/>
  <c r="CC192" i="1"/>
  <c r="CC190" i="1"/>
  <c r="CC188" i="1"/>
  <c r="CC186" i="1"/>
  <c r="CC195" i="1"/>
  <c r="CC187" i="1"/>
  <c r="CC207" i="1"/>
  <c r="CC203" i="1"/>
  <c r="CC199" i="1"/>
  <c r="CC197" i="1"/>
  <c r="CC189" i="1"/>
  <c r="CC191" i="1"/>
  <c r="CC209" i="1"/>
  <c r="CC205" i="1"/>
  <c r="CC201" i="1"/>
  <c r="CC193" i="1"/>
  <c r="CC75" i="1"/>
  <c r="CC74" i="1"/>
  <c r="CC73" i="1"/>
  <c r="CC70" i="1"/>
  <c r="CC72" i="1"/>
  <c r="CC71" i="1"/>
  <c r="CC69" i="1"/>
  <c r="BV209" i="1"/>
  <c r="BV207" i="1"/>
  <c r="BV205" i="1"/>
  <c r="BV203" i="1"/>
  <c r="BV201" i="1"/>
  <c r="BV199" i="1"/>
  <c r="BV208" i="1"/>
  <c r="BV204" i="1"/>
  <c r="BV200" i="1"/>
  <c r="BV193" i="1"/>
  <c r="BV192" i="1"/>
  <c r="BV195" i="1"/>
  <c r="BV194" i="1"/>
  <c r="BV187" i="1"/>
  <c r="BV186" i="1"/>
  <c r="BV210" i="1"/>
  <c r="BV206" i="1"/>
  <c r="BV202" i="1"/>
  <c r="BV197" i="1"/>
  <c r="BV196" i="1"/>
  <c r="BV189" i="1"/>
  <c r="BV188" i="1"/>
  <c r="BV198" i="1"/>
  <c r="BV191" i="1"/>
  <c r="BV190" i="1"/>
  <c r="BV71" i="1"/>
  <c r="BV75" i="1"/>
  <c r="BV74" i="1"/>
  <c r="BV72" i="1"/>
  <c r="BV70" i="1"/>
  <c r="BV69" i="1"/>
  <c r="BV73" i="1"/>
  <c r="CD209" i="1"/>
  <c r="CD207" i="1"/>
  <c r="CD205" i="1"/>
  <c r="CD203" i="1"/>
  <c r="CD201" i="1"/>
  <c r="CD199" i="1"/>
  <c r="CD208" i="1"/>
  <c r="CD204" i="1"/>
  <c r="CD200" i="1"/>
  <c r="CD197" i="1"/>
  <c r="CD196" i="1"/>
  <c r="CD189" i="1"/>
  <c r="CD188" i="1"/>
  <c r="CD191" i="1"/>
  <c r="CD190" i="1"/>
  <c r="CD210" i="1"/>
  <c r="CD206" i="1"/>
  <c r="CD202" i="1"/>
  <c r="CD198" i="1"/>
  <c r="CD193" i="1"/>
  <c r="CD192" i="1"/>
  <c r="CD195" i="1"/>
  <c r="CD194" i="1"/>
  <c r="CD187" i="1"/>
  <c r="CD186" i="1"/>
  <c r="CD74" i="1"/>
  <c r="CD75" i="1"/>
  <c r="CD72" i="1"/>
  <c r="CD71" i="1"/>
  <c r="CD73" i="1"/>
  <c r="CD70" i="1"/>
  <c r="CD69" i="1"/>
  <c r="BZ209" i="1"/>
  <c r="BZ207" i="1"/>
  <c r="BZ205" i="1"/>
  <c r="BZ203" i="1"/>
  <c r="BZ201" i="1"/>
  <c r="BZ199" i="1"/>
  <c r="CF199" i="1"/>
  <c r="BZ210" i="1"/>
  <c r="BZ206" i="1"/>
  <c r="CF206" i="1"/>
  <c r="BZ202" i="1"/>
  <c r="BZ198" i="1"/>
  <c r="CF198" i="1"/>
  <c r="BZ191" i="1"/>
  <c r="BZ190" i="1"/>
  <c r="BZ193" i="1"/>
  <c r="BZ192" i="1"/>
  <c r="BZ208" i="1"/>
  <c r="BZ204" i="1"/>
  <c r="BZ200" i="1"/>
  <c r="BZ195" i="1"/>
  <c r="BZ194" i="1"/>
  <c r="BZ187" i="1"/>
  <c r="CF187" i="1"/>
  <c r="BZ186" i="1"/>
  <c r="BZ197" i="1"/>
  <c r="BZ196" i="1"/>
  <c r="BZ189" i="1"/>
  <c r="BZ188" i="1"/>
  <c r="BZ74" i="1"/>
  <c r="BZ75" i="1"/>
  <c r="BZ72" i="1"/>
  <c r="BZ71" i="1"/>
  <c r="BZ70" i="1"/>
  <c r="BZ73" i="1"/>
  <c r="BZ69" i="1"/>
  <c r="CF208" i="1"/>
  <c r="CF204" i="1"/>
  <c r="CF200" i="1"/>
  <c r="CF196" i="1"/>
  <c r="CF188" i="1"/>
  <c r="CF197" i="1"/>
  <c r="CF189" i="1"/>
  <c r="CF209" i="1"/>
  <c r="CF201" i="1"/>
  <c r="CF193" i="1"/>
  <c r="CF74" i="1"/>
  <c r="CF73" i="1"/>
  <c r="CF69" i="1"/>
  <c r="CB210" i="1"/>
  <c r="CB208" i="1"/>
  <c r="CB206" i="1"/>
  <c r="CB204" i="1"/>
  <c r="CB202" i="1"/>
  <c r="CB200" i="1"/>
  <c r="CB198" i="1"/>
  <c r="CB209" i="1"/>
  <c r="CB205" i="1"/>
  <c r="CB201" i="1"/>
  <c r="CB194" i="1"/>
  <c r="CB193" i="1"/>
  <c r="CB186" i="1"/>
  <c r="CB196" i="1"/>
  <c r="CB195" i="1"/>
  <c r="CB188" i="1"/>
  <c r="CB187" i="1"/>
  <c r="CB207" i="1"/>
  <c r="CB203" i="1"/>
  <c r="CB199" i="1"/>
  <c r="CB197" i="1"/>
  <c r="CB190" i="1"/>
  <c r="CB189" i="1"/>
  <c r="CB192" i="1"/>
  <c r="CB191" i="1"/>
  <c r="CB70" i="1"/>
  <c r="CB74" i="1"/>
  <c r="CB73" i="1"/>
  <c r="CB69" i="1"/>
  <c r="CB75" i="1"/>
  <c r="CB71" i="1"/>
  <c r="CB72" i="1"/>
  <c r="BU210" i="1"/>
  <c r="BU208" i="1"/>
  <c r="BU206" i="1"/>
  <c r="BU204" i="1"/>
  <c r="BU202" i="1"/>
  <c r="BU200" i="1"/>
  <c r="BU198" i="1"/>
  <c r="BU196" i="1"/>
  <c r="BU194" i="1"/>
  <c r="BU192" i="1"/>
  <c r="BU190" i="1"/>
  <c r="BU188" i="1"/>
  <c r="BU186" i="1"/>
  <c r="BU191" i="1"/>
  <c r="BU207" i="1"/>
  <c r="BU203" i="1"/>
  <c r="BU199" i="1"/>
  <c r="BU193" i="1"/>
  <c r="BU195" i="1"/>
  <c r="BU187" i="1"/>
  <c r="BU209" i="1"/>
  <c r="BU205" i="1"/>
  <c r="BU201" i="1"/>
  <c r="BU197" i="1"/>
  <c r="BU189" i="1"/>
  <c r="BU75" i="1"/>
  <c r="BU72" i="1"/>
  <c r="BU73" i="1"/>
  <c r="BU70" i="1"/>
  <c r="BU74" i="1"/>
  <c r="BU71" i="1"/>
  <c r="BU69" i="1"/>
  <c r="CG75" i="1"/>
  <c r="CG74" i="1"/>
  <c r="CG73" i="1"/>
  <c r="CG70" i="1"/>
  <c r="CG72" i="1"/>
  <c r="CG69" i="1"/>
  <c r="CG71" i="1"/>
  <c r="CA209" i="1"/>
  <c r="CA207" i="1"/>
  <c r="CA205" i="1"/>
  <c r="CA203" i="1"/>
  <c r="CA201" i="1"/>
  <c r="CA199" i="1"/>
  <c r="CA197" i="1"/>
  <c r="CA195" i="1"/>
  <c r="CA193" i="1"/>
  <c r="CA191" i="1"/>
  <c r="CA189" i="1"/>
  <c r="CA187" i="1"/>
  <c r="CA192" i="1"/>
  <c r="CA208" i="1"/>
  <c r="CA204" i="1"/>
  <c r="CA200" i="1"/>
  <c r="CA194" i="1"/>
  <c r="CA186" i="1"/>
  <c r="CA196" i="1"/>
  <c r="CA188" i="1"/>
  <c r="CA210" i="1"/>
  <c r="CA206" i="1"/>
  <c r="CA202" i="1"/>
  <c r="CA198" i="1"/>
  <c r="CA190" i="1"/>
  <c r="CA75" i="1"/>
  <c r="CA72" i="1"/>
  <c r="CA74" i="1"/>
  <c r="CA71" i="1"/>
  <c r="CA73" i="1"/>
  <c r="CA69" i="1"/>
  <c r="CA70" i="1"/>
  <c r="CB264" i="1"/>
  <c r="BY264" i="1"/>
  <c r="BV264" i="1"/>
  <c r="CA264" i="1"/>
  <c r="BW264" i="1"/>
  <c r="BZ264" i="1"/>
  <c r="BX264" i="1"/>
  <c r="BU264" i="1"/>
  <c r="CC264" i="1"/>
  <c r="CD264" i="1"/>
  <c r="CF195" i="1"/>
  <c r="CF190" i="1"/>
  <c r="CF70" i="1"/>
  <c r="CF192" i="1"/>
  <c r="CF72" i="1"/>
  <c r="CF194" i="1"/>
  <c r="CF202" i="1"/>
  <c r="CF203" i="1"/>
  <c r="CF205" i="1"/>
  <c r="CF71" i="1"/>
  <c r="CF75" i="1"/>
  <c r="CF186" i="1"/>
  <c r="CF191" i="1"/>
  <c r="CF210" i="1"/>
  <c r="CF207" i="1"/>
  <c r="U192" i="1"/>
  <c r="FW192" i="1"/>
  <c r="FZ192" i="1"/>
  <c r="U200" i="1"/>
  <c r="FW200" i="1"/>
  <c r="U190" i="1"/>
  <c r="FW190" i="1"/>
  <c r="U233" i="1"/>
  <c r="BU233" i="1"/>
  <c r="CI233" i="1"/>
  <c r="CI262" i="1"/>
  <c r="U262" i="1"/>
  <c r="BU262" i="1"/>
  <c r="CI214" i="1"/>
  <c r="BU214" i="1"/>
  <c r="U214" i="1"/>
  <c r="BU222" i="1"/>
  <c r="CI222" i="1"/>
  <c r="U222" i="1"/>
  <c r="U71" i="1"/>
  <c r="FW188" i="1"/>
  <c r="GG188" i="1"/>
  <c r="ET188" i="1"/>
  <c r="U188" i="1"/>
  <c r="BU249" i="1"/>
  <c r="U249" i="1"/>
  <c r="CI249" i="1"/>
  <c r="BU218" i="1"/>
  <c r="CI218" i="1"/>
  <c r="U218" i="1"/>
  <c r="FW203" i="1"/>
  <c r="FZ203" i="1"/>
  <c r="U203" i="1"/>
  <c r="U217" i="1"/>
  <c r="CI217" i="1"/>
  <c r="BU217" i="1"/>
  <c r="BU279" i="1"/>
  <c r="CI279" i="1"/>
  <c r="U279" i="1"/>
  <c r="U69" i="1"/>
  <c r="FZ200" i="1"/>
  <c r="U205" i="1"/>
  <c r="FW193" i="1"/>
  <c r="U193" i="1"/>
  <c r="CI226" i="1"/>
  <c r="U226" i="1"/>
  <c r="BU226" i="1"/>
  <c r="U234" i="1"/>
  <c r="CI234" i="1"/>
  <c r="BU234" i="1"/>
  <c r="U242" i="1"/>
  <c r="BU242" i="1"/>
  <c r="CI242" i="1"/>
  <c r="BU246" i="1"/>
  <c r="U246" i="1"/>
  <c r="CI246" i="1"/>
  <c r="CI219" i="1"/>
  <c r="BU219" i="1"/>
  <c r="U219" i="1"/>
  <c r="BU223" i="1"/>
  <c r="U223" i="1"/>
  <c r="CI223" i="1"/>
  <c r="U74" i="1"/>
  <c r="FZ193" i="1"/>
  <c r="CI230" i="1"/>
  <c r="BU230" i="1"/>
  <c r="U230" i="1"/>
  <c r="U189" i="1"/>
  <c r="FW189" i="1"/>
  <c r="FZ189" i="1"/>
  <c r="CI250" i="1"/>
  <c r="BU250" i="1"/>
  <c r="U250" i="1"/>
  <c r="CI215" i="1"/>
  <c r="BU215" i="1"/>
  <c r="U215" i="1"/>
  <c r="BU231" i="1"/>
  <c r="CI231" i="1"/>
  <c r="U231" i="1"/>
  <c r="BU238" i="1"/>
  <c r="U238" i="1"/>
  <c r="CI238" i="1"/>
  <c r="BU258" i="1"/>
  <c r="U258" i="1"/>
  <c r="CI258" i="1"/>
  <c r="BU280" i="1"/>
  <c r="CI280" i="1"/>
  <c r="U280" i="1"/>
  <c r="BU235" i="1"/>
  <c r="CI235" i="1"/>
  <c r="U235" i="1"/>
  <c r="BU243" i="1"/>
  <c r="U243" i="1"/>
  <c r="CI243" i="1"/>
  <c r="U247" i="1"/>
  <c r="BU247" i="1"/>
  <c r="CI247" i="1"/>
  <c r="U259" i="1"/>
  <c r="CI259" i="1"/>
  <c r="BU259" i="1"/>
  <c r="BU269" i="1"/>
  <c r="U269" i="1"/>
  <c r="CI269" i="1"/>
  <c r="U273" i="1"/>
  <c r="CI273" i="1"/>
  <c r="BU273" i="1"/>
  <c r="U239" i="1"/>
  <c r="BU239" i="1"/>
  <c r="CI239" i="1"/>
  <c r="BU255" i="1"/>
  <c r="CI255" i="1"/>
  <c r="U255" i="1"/>
  <c r="BU216" i="1"/>
  <c r="CI216" i="1"/>
  <c r="U216" i="1"/>
  <c r="BU220" i="1"/>
  <c r="CI220" i="1"/>
  <c r="U220" i="1"/>
  <c r="U224" i="1"/>
  <c r="CI224" i="1"/>
  <c r="BU224" i="1"/>
  <c r="U236" i="1"/>
  <c r="CI236" i="1"/>
  <c r="BU236" i="1"/>
  <c r="CI240" i="1"/>
  <c r="BU240" i="1"/>
  <c r="U240" i="1"/>
  <c r="BU248" i="1"/>
  <c r="CI248" i="1"/>
  <c r="U248" i="1"/>
  <c r="CI256" i="1"/>
  <c r="U256" i="1"/>
  <c r="BU256" i="1"/>
  <c r="CI213" i="1"/>
  <c r="BU213" i="1"/>
  <c r="U213" i="1"/>
  <c r="CI225" i="1"/>
  <c r="BU225" i="1"/>
  <c r="U225" i="1"/>
  <c r="CI237" i="1"/>
  <c r="U237" i="1"/>
  <c r="BU237" i="1"/>
  <c r="U245" i="1"/>
  <c r="BU245" i="1"/>
  <c r="CI245" i="1"/>
  <c r="CI253" i="1"/>
  <c r="U253" i="1"/>
  <c r="BU253" i="1"/>
  <c r="U208" i="1"/>
  <c r="U202" i="1"/>
  <c r="FW202" i="1"/>
  <c r="FZ202" i="1"/>
  <c r="U210" i="1"/>
  <c r="FW210" i="1"/>
  <c r="FZ210" i="1"/>
  <c r="U227" i="1"/>
  <c r="BU227" i="1"/>
  <c r="CI227" i="1"/>
  <c r="U251" i="1"/>
  <c r="BU251" i="1"/>
  <c r="CI251" i="1"/>
  <c r="BU281" i="1"/>
  <c r="U281" i="1"/>
  <c r="CI281" i="1"/>
  <c r="U232" i="1"/>
  <c r="CI232" i="1"/>
  <c r="BU232" i="1"/>
  <c r="CI252" i="1"/>
  <c r="U252" i="1"/>
  <c r="BU252" i="1"/>
  <c r="BU229" i="1"/>
  <c r="CI229" i="1"/>
  <c r="U229" i="1"/>
  <c r="BU257" i="1"/>
  <c r="U257" i="1"/>
  <c r="CI257" i="1"/>
  <c r="BU254" i="1"/>
  <c r="CI254" i="1"/>
  <c r="U254" i="1"/>
  <c r="U268" i="1"/>
  <c r="CI268" i="1"/>
  <c r="BU268" i="1"/>
  <c r="CI276" i="1"/>
  <c r="U276" i="1"/>
  <c r="BU276" i="1"/>
  <c r="AA245" i="1"/>
  <c r="CR245" i="1"/>
  <c r="AA262" i="1"/>
  <c r="CR262" i="1"/>
  <c r="U228" i="1"/>
  <c r="BU228" i="1"/>
  <c r="CI228" i="1"/>
  <c r="CI244" i="1"/>
  <c r="U244" i="1"/>
  <c r="BU244" i="1"/>
  <c r="U260" i="1"/>
  <c r="CI260" i="1"/>
  <c r="BU260" i="1"/>
  <c r="BU266" i="1"/>
  <c r="U266" i="1"/>
  <c r="CI266" i="1"/>
  <c r="U270" i="1"/>
  <c r="BU270" i="1"/>
  <c r="CI270" i="1"/>
  <c r="U241" i="1"/>
  <c r="BU241" i="1"/>
  <c r="CI241" i="1"/>
  <c r="BU261" i="1"/>
  <c r="CI261" i="1"/>
  <c r="U261" i="1"/>
  <c r="CI271" i="1"/>
  <c r="U271" i="1"/>
  <c r="BU271" i="1"/>
  <c r="FW191" i="1"/>
  <c r="U191" i="1"/>
  <c r="CR225" i="1"/>
  <c r="AA225" i="1"/>
  <c r="AA250" i="1"/>
  <c r="CR250" i="1"/>
  <c r="U199" i="1"/>
  <c r="FW199" i="1"/>
  <c r="GF199" i="1"/>
  <c r="EX199" i="1"/>
  <c r="AA279" i="1"/>
  <c r="CR279" i="1"/>
  <c r="CK258" i="1"/>
  <c r="CK281" i="1"/>
  <c r="AA228" i="1"/>
  <c r="CR228" i="1"/>
  <c r="AA260" i="1"/>
  <c r="CR260" i="1"/>
  <c r="CR221" i="1"/>
  <c r="AA221" i="1"/>
  <c r="CR216" i="1"/>
  <c r="AA216" i="1"/>
  <c r="CR233" i="1"/>
  <c r="AA233" i="1"/>
  <c r="CR226" i="1"/>
  <c r="AA226" i="1"/>
  <c r="CR259" i="1"/>
  <c r="AA259" i="1"/>
  <c r="CR251" i="1"/>
  <c r="AA251" i="1"/>
  <c r="CR227" i="1"/>
  <c r="AA227" i="1"/>
  <c r="U221" i="1"/>
  <c r="CI221" i="1"/>
  <c r="BU221" i="1"/>
  <c r="AA239" i="1"/>
  <c r="CR239" i="1"/>
  <c r="AA243" i="1"/>
  <c r="CR243" i="1"/>
  <c r="CK251" i="1"/>
  <c r="CK249" i="1"/>
  <c r="AA253" i="1"/>
  <c r="CR253" i="1"/>
  <c r="CO280" i="1"/>
  <c r="BV280" i="1"/>
  <c r="CP280" i="1"/>
  <c r="CL280" i="1"/>
  <c r="CP215" i="1"/>
  <c r="CL215" i="1"/>
  <c r="CO215" i="1"/>
  <c r="BV215" i="1"/>
  <c r="BV223" i="1"/>
  <c r="CL223" i="1"/>
  <c r="CO223" i="1"/>
  <c r="CP223" i="1"/>
  <c r="CL231" i="1"/>
  <c r="CO231" i="1"/>
  <c r="CP231" i="1"/>
  <c r="BV231" i="1"/>
  <c r="CP239" i="1"/>
  <c r="CO239" i="1"/>
  <c r="BV239" i="1"/>
  <c r="CL239" i="1"/>
  <c r="CL243" i="1"/>
  <c r="BV243" i="1"/>
  <c r="CO243" i="1"/>
  <c r="CP243" i="1"/>
  <c r="CR218" i="1"/>
  <c r="AA218" i="1"/>
  <c r="GF202" i="1"/>
  <c r="EX202" i="1"/>
  <c r="AA214" i="1"/>
  <c r="CR214" i="1"/>
  <c r="CK252" i="1"/>
  <c r="AA244" i="1"/>
  <c r="CR244" i="1"/>
  <c r="AA248" i="1"/>
  <c r="CR248" i="1"/>
  <c r="BW233" i="1"/>
  <c r="CL227" i="1"/>
  <c r="CP227" i="1"/>
  <c r="CO227" i="1"/>
  <c r="BV227" i="1"/>
  <c r="CO247" i="1"/>
  <c r="BV247" i="1"/>
  <c r="CL247" i="1"/>
  <c r="CP247" i="1"/>
  <c r="CP259" i="1"/>
  <c r="CL259" i="1"/>
  <c r="CO259" i="1"/>
  <c r="BV259" i="1"/>
  <c r="CP265" i="1"/>
  <c r="BV265" i="1"/>
  <c r="CL265" i="1"/>
  <c r="CO265" i="1"/>
  <c r="CO273" i="1"/>
  <c r="CL273" i="1"/>
  <c r="CP273" i="1"/>
  <c r="BV273" i="1"/>
  <c r="CH247" i="1"/>
  <c r="CL233" i="1"/>
  <c r="CO233" i="1"/>
  <c r="BV233" i="1"/>
  <c r="CP233" i="1"/>
  <c r="CO245" i="1"/>
  <c r="CL245" i="1"/>
  <c r="BV245" i="1"/>
  <c r="CP245" i="1"/>
  <c r="CP257" i="1"/>
  <c r="CO257" i="1"/>
  <c r="BV257" i="1"/>
  <c r="CL257" i="1"/>
  <c r="CO281" i="1"/>
  <c r="BV281" i="1"/>
  <c r="CL281" i="1"/>
  <c r="CP281" i="1"/>
  <c r="BV220" i="1"/>
  <c r="CP220" i="1"/>
  <c r="CO220" i="1"/>
  <c r="CL220" i="1"/>
  <c r="GB193" i="1"/>
  <c r="FU193" i="1"/>
  <c r="CR240" i="1"/>
  <c r="AA240" i="1"/>
  <c r="AA257" i="1"/>
  <c r="CR257" i="1"/>
  <c r="AA223" i="1"/>
  <c r="CR223" i="1"/>
  <c r="T71" i="1"/>
  <c r="CK262" i="1"/>
  <c r="BX262" i="1"/>
  <c r="AA281" i="1"/>
  <c r="CR281" i="1"/>
  <c r="AA215" i="1"/>
  <c r="CR215" i="1"/>
  <c r="GA190" i="1"/>
  <c r="BX251" i="1"/>
  <c r="CK240" i="1"/>
  <c r="CK257" i="1"/>
  <c r="CO255" i="1"/>
  <c r="CP255" i="1"/>
  <c r="CL255" i="1"/>
  <c r="BV255" i="1"/>
  <c r="CH215" i="1"/>
  <c r="CO216" i="1"/>
  <c r="CL216" i="1"/>
  <c r="BV216" i="1"/>
  <c r="CP216" i="1"/>
  <c r="GB203" i="1"/>
  <c r="CK256" i="1"/>
  <c r="AA237" i="1"/>
  <c r="CR237" i="1"/>
  <c r="AA238" i="1"/>
  <c r="CR238" i="1"/>
  <c r="CL219" i="1"/>
  <c r="CP219" i="1"/>
  <c r="BV219" i="1"/>
  <c r="CO219" i="1"/>
  <c r="CP251" i="1"/>
  <c r="CO251" i="1"/>
  <c r="CL251" i="1"/>
  <c r="BV251" i="1"/>
  <c r="CO269" i="1"/>
  <c r="CP269" i="1"/>
  <c r="CL269" i="1"/>
  <c r="BV269" i="1"/>
  <c r="CH239" i="1"/>
  <c r="CP271" i="1"/>
  <c r="CO271" i="1"/>
  <c r="BV271" i="1"/>
  <c r="CL271" i="1"/>
  <c r="CK255" i="1"/>
  <c r="U194" i="1"/>
  <c r="U204" i="1"/>
  <c r="FW204" i="1"/>
  <c r="GB204" i="1"/>
  <c r="CI267" i="1"/>
  <c r="U267" i="1"/>
  <c r="BU267" i="1"/>
  <c r="FW186" i="1"/>
  <c r="GF186" i="1"/>
  <c r="EX186" i="1"/>
  <c r="U186" i="1"/>
  <c r="U187" i="1"/>
  <c r="FW187" i="1"/>
  <c r="GA187" i="1"/>
  <c r="CI272" i="1"/>
  <c r="BU272" i="1"/>
  <c r="U272" i="1"/>
  <c r="U265" i="1"/>
  <c r="CI265" i="1"/>
  <c r="BU265" i="1"/>
  <c r="GA200" i="1"/>
  <c r="AA230" i="1"/>
  <c r="CR230" i="1"/>
  <c r="U274" i="1"/>
  <c r="BU274" i="1"/>
  <c r="CI274" i="1"/>
  <c r="U275" i="1"/>
  <c r="CI275" i="1"/>
  <c r="BU275" i="1"/>
  <c r="AA234" i="1"/>
  <c r="CR234" i="1"/>
  <c r="GE199" i="1"/>
  <c r="FK199" i="1"/>
  <c r="BW214" i="1"/>
  <c r="CH231" i="1"/>
  <c r="CP235" i="1"/>
  <c r="CL235" i="1"/>
  <c r="BV235" i="1"/>
  <c r="CO235" i="1"/>
  <c r="BY227" i="1"/>
  <c r="CG227" i="1"/>
  <c r="CH227" i="1"/>
  <c r="CH259" i="1"/>
  <c r="BY259" i="1"/>
  <c r="CG259" i="1"/>
  <c r="BV217" i="1"/>
  <c r="CP217" i="1"/>
  <c r="CO217" i="1"/>
  <c r="CL217" i="1"/>
  <c r="CH221" i="1"/>
  <c r="U201" i="1"/>
  <c r="FW201" i="1"/>
  <c r="FZ201" i="1"/>
  <c r="FZ190" i="1"/>
  <c r="CR255" i="1"/>
  <c r="AA255" i="1"/>
  <c r="CR219" i="1"/>
  <c r="AA219" i="1"/>
  <c r="GE203" i="1"/>
  <c r="FK203" i="1"/>
  <c r="AA254" i="1"/>
  <c r="CR254" i="1"/>
  <c r="GF188" i="1"/>
  <c r="EX188" i="1"/>
  <c r="CK280" i="1"/>
  <c r="CK228" i="1"/>
  <c r="CR213" i="1"/>
  <c r="AA213" i="1"/>
  <c r="CR224" i="1"/>
  <c r="AA224" i="1"/>
  <c r="AA256" i="1"/>
  <c r="CR256" i="1"/>
  <c r="AA241" i="1"/>
  <c r="CR241" i="1"/>
  <c r="CH219" i="1"/>
  <c r="CH235" i="1"/>
  <c r="CH251" i="1"/>
  <c r="CK279" i="1"/>
  <c r="AA229" i="1"/>
  <c r="CR229" i="1"/>
  <c r="CR249" i="1"/>
  <c r="AA249" i="1"/>
  <c r="BY239" i="1"/>
  <c r="CG239" i="1"/>
  <c r="CH253" i="1"/>
  <c r="U72" i="1"/>
  <c r="T69" i="1"/>
  <c r="T72" i="1"/>
  <c r="U73" i="1"/>
  <c r="CR242" i="1"/>
  <c r="AA242" i="1"/>
  <c r="GA188" i="1"/>
  <c r="CK218" i="1"/>
  <c r="CK236" i="1"/>
  <c r="CR220" i="1"/>
  <c r="AA220" i="1"/>
  <c r="CR252" i="1"/>
  <c r="AA252" i="1"/>
  <c r="AA235" i="1"/>
  <c r="CR235" i="1"/>
  <c r="CK215" i="1"/>
  <c r="AA222" i="1"/>
  <c r="CR222" i="1"/>
  <c r="CK247" i="1"/>
  <c r="CK261" i="1"/>
  <c r="BY247" i="1"/>
  <c r="CG247" i="1"/>
  <c r="BW230" i="1"/>
  <c r="BX280" i="1"/>
  <c r="BX228" i="1"/>
  <c r="BW224" i="1"/>
  <c r="BY219" i="1"/>
  <c r="CG219" i="1"/>
  <c r="BY235" i="1"/>
  <c r="CG235" i="1"/>
  <c r="BY251" i="1"/>
  <c r="CG251" i="1"/>
  <c r="BX279" i="1"/>
  <c r="BW229" i="1"/>
  <c r="U209" i="1"/>
  <c r="FW209" i="1"/>
  <c r="GA209" i="1"/>
  <c r="GG190" i="1"/>
  <c r="ET190" i="1"/>
  <c r="FZ191" i="1"/>
  <c r="CR231" i="1"/>
  <c r="AA231" i="1"/>
  <c r="GC202" i="1"/>
  <c r="FL202" i="1"/>
  <c r="GG200" i="1"/>
  <c r="ET200" i="1"/>
  <c r="BX218" i="1"/>
  <c r="AA236" i="1"/>
  <c r="CR236" i="1"/>
  <c r="BW252" i="1"/>
  <c r="CK244" i="1"/>
  <c r="CR258" i="1"/>
  <c r="AA258" i="1"/>
  <c r="BW247" i="1"/>
  <c r="CR247" i="1"/>
  <c r="AA247" i="1"/>
  <c r="GA191" i="1"/>
  <c r="GF189" i="1"/>
  <c r="EX189" i="1"/>
  <c r="GG192" i="1"/>
  <c r="ET192" i="1"/>
  <c r="CK214" i="1"/>
  <c r="GG199" i="1"/>
  <c r="ET199" i="1"/>
  <c r="CK248" i="1"/>
  <c r="AA261" i="1"/>
  <c r="CR261" i="1"/>
  <c r="CK230" i="1"/>
  <c r="BY253" i="1"/>
  <c r="CG253" i="1"/>
  <c r="GF203" i="1"/>
  <c r="EX203" i="1"/>
  <c r="T197" i="1"/>
  <c r="U197" i="1"/>
  <c r="T75" i="1"/>
  <c r="U75" i="1"/>
  <c r="T73" i="1"/>
  <c r="CK232" i="1"/>
  <c r="BY215" i="1"/>
  <c r="CG215" i="1"/>
  <c r="T196" i="1"/>
  <c r="U196" i="1"/>
  <c r="CK229" i="1"/>
  <c r="GE200" i="1"/>
  <c r="EL200" i="1"/>
  <c r="BW254" i="1"/>
  <c r="GB188" i="1"/>
  <c r="GB191" i="1"/>
  <c r="CK260" i="1"/>
  <c r="T195" i="1"/>
  <c r="U195" i="1"/>
  <c r="BW231" i="1"/>
  <c r="GF191" i="1"/>
  <c r="EX191" i="1"/>
  <c r="CK234" i="1"/>
  <c r="CK213" i="1"/>
  <c r="CK227" i="1"/>
  <c r="CR246" i="1"/>
  <c r="AA246" i="1"/>
  <c r="CH255" i="1"/>
  <c r="GC203" i="1"/>
  <c r="FL203" i="1"/>
  <c r="CH280" i="1"/>
  <c r="CK219" i="1"/>
  <c r="CK254" i="1"/>
  <c r="CR280" i="1"/>
  <c r="AA280" i="1"/>
  <c r="CR217" i="1"/>
  <c r="AA217" i="1"/>
  <c r="CK253" i="1"/>
  <c r="CP224" i="1"/>
  <c r="CL224" i="1"/>
  <c r="CO224" i="1"/>
  <c r="BV224" i="1"/>
  <c r="CP228" i="1"/>
  <c r="CL228" i="1"/>
  <c r="CO228" i="1"/>
  <c r="BV228" i="1"/>
  <c r="CL240" i="1"/>
  <c r="BV240" i="1"/>
  <c r="CP240" i="1"/>
  <c r="CO240" i="1"/>
  <c r="CO244" i="1"/>
  <c r="BV244" i="1"/>
  <c r="CL244" i="1"/>
  <c r="CP244" i="1"/>
  <c r="CP248" i="1"/>
  <c r="CO248" i="1"/>
  <c r="CL248" i="1"/>
  <c r="BV248" i="1"/>
  <c r="CP260" i="1"/>
  <c r="CO260" i="1"/>
  <c r="BV260" i="1"/>
  <c r="CL260" i="1"/>
  <c r="CL266" i="1"/>
  <c r="CP266" i="1"/>
  <c r="CO266" i="1"/>
  <c r="BV266" i="1"/>
  <c r="BV274" i="1"/>
  <c r="CL274" i="1"/>
  <c r="CP274" i="1"/>
  <c r="CO274" i="1"/>
  <c r="BV253" i="1"/>
  <c r="CL253" i="1"/>
  <c r="CO253" i="1"/>
  <c r="CP253" i="1"/>
  <c r="CL236" i="1"/>
  <c r="CP236" i="1"/>
  <c r="BV236" i="1"/>
  <c r="CO236" i="1"/>
  <c r="CL252" i="1"/>
  <c r="BV252" i="1"/>
  <c r="CO252" i="1"/>
  <c r="CP252" i="1"/>
  <c r="BV241" i="1"/>
  <c r="CP241" i="1"/>
  <c r="CL241" i="1"/>
  <c r="CO241" i="1"/>
  <c r="CH241" i="1"/>
  <c r="CL229" i="1"/>
  <c r="CP229" i="1"/>
  <c r="BV229" i="1"/>
  <c r="CO229" i="1"/>
  <c r="BW242" i="1"/>
  <c r="BY243" i="1"/>
  <c r="CG243" i="1"/>
  <c r="CH243" i="1"/>
  <c r="CP232" i="1"/>
  <c r="CL232" i="1"/>
  <c r="BV232" i="1"/>
  <c r="CO232" i="1"/>
  <c r="CP256" i="1"/>
  <c r="CO256" i="1"/>
  <c r="BV256" i="1"/>
  <c r="CL256" i="1"/>
  <c r="CO221" i="1"/>
  <c r="CP221" i="1"/>
  <c r="CL221" i="1"/>
  <c r="BV221" i="1"/>
  <c r="BV270" i="1"/>
  <c r="CO270" i="1"/>
  <c r="CP270" i="1"/>
  <c r="CL270" i="1"/>
  <c r="CH228" i="1"/>
  <c r="CH244" i="1"/>
  <c r="BY241" i="1"/>
  <c r="CG241" i="1"/>
  <c r="CL214" i="1"/>
  <c r="CO214" i="1"/>
  <c r="BV214" i="1"/>
  <c r="CP214" i="1"/>
  <c r="BV218" i="1"/>
  <c r="CO218" i="1"/>
  <c r="CL218" i="1"/>
  <c r="CP218" i="1"/>
  <c r="CP226" i="1"/>
  <c r="CO226" i="1"/>
  <c r="CL226" i="1"/>
  <c r="BV226" i="1"/>
  <c r="CO234" i="1"/>
  <c r="CL234" i="1"/>
  <c r="CP234" i="1"/>
  <c r="BV234" i="1"/>
  <c r="CL242" i="1"/>
  <c r="BV242" i="1"/>
  <c r="CP242" i="1"/>
  <c r="CO242" i="1"/>
  <c r="CO246" i="1"/>
  <c r="BV246" i="1"/>
  <c r="CP246" i="1"/>
  <c r="CL246" i="1"/>
  <c r="BV258" i="1"/>
  <c r="CP258" i="1"/>
  <c r="CO258" i="1"/>
  <c r="CL258" i="1"/>
  <c r="CP262" i="1"/>
  <c r="CL262" i="1"/>
  <c r="CO262" i="1"/>
  <c r="BV262" i="1"/>
  <c r="CL268" i="1"/>
  <c r="CP268" i="1"/>
  <c r="CO268" i="1"/>
  <c r="BV268" i="1"/>
  <c r="BV213" i="1"/>
  <c r="CP213" i="1"/>
  <c r="CO213" i="1"/>
  <c r="CL213" i="1"/>
  <c r="CP225" i="1"/>
  <c r="CL225" i="1"/>
  <c r="CO225" i="1"/>
  <c r="BV225" i="1"/>
  <c r="CL237" i="1"/>
  <c r="CP237" i="1"/>
  <c r="BV237" i="1"/>
  <c r="CO237" i="1"/>
  <c r="CL275" i="1"/>
  <c r="BV275" i="1"/>
  <c r="CP275" i="1"/>
  <c r="CO275" i="1"/>
  <c r="CH216" i="1"/>
  <c r="CH232" i="1"/>
  <c r="CH248" i="1"/>
  <c r="CH249" i="1"/>
  <c r="CP267" i="1"/>
  <c r="CO267" i="1"/>
  <c r="BV267" i="1"/>
  <c r="CL267" i="1"/>
  <c r="CP222" i="1"/>
  <c r="CO222" i="1"/>
  <c r="CL222" i="1"/>
  <c r="BV222" i="1"/>
  <c r="BV254" i="1"/>
  <c r="CL254" i="1"/>
  <c r="CP254" i="1"/>
  <c r="CO254" i="1"/>
  <c r="CL272" i="1"/>
  <c r="CO272" i="1"/>
  <c r="CP272" i="1"/>
  <c r="BV272" i="1"/>
  <c r="BV249" i="1"/>
  <c r="CL249" i="1"/>
  <c r="CO249" i="1"/>
  <c r="CP249" i="1"/>
  <c r="CH245" i="1"/>
  <c r="CH279" i="1"/>
  <c r="CH218" i="1"/>
  <c r="CH226" i="1"/>
  <c r="CH234" i="1"/>
  <c r="CH242" i="1"/>
  <c r="CH250" i="1"/>
  <c r="CH258" i="1"/>
  <c r="U198" i="1"/>
  <c r="GE202" i="1"/>
  <c r="FF202" i="1"/>
  <c r="GA193" i="1"/>
  <c r="CK238" i="1"/>
  <c r="GG191" i="1"/>
  <c r="ET191" i="1"/>
  <c r="CH223" i="1"/>
  <c r="CK226" i="1"/>
  <c r="GC186" i="1"/>
  <c r="FL186" i="1"/>
  <c r="GG210" i="1"/>
  <c r="ET210" i="1"/>
  <c r="GG204" i="1"/>
  <c r="ET204" i="1"/>
  <c r="BX254" i="1"/>
  <c r="CR232" i="1"/>
  <c r="AA232" i="1"/>
  <c r="BY281" i="1"/>
  <c r="CG281" i="1"/>
  <c r="CH281" i="1"/>
  <c r="CP279" i="1"/>
  <c r="CO279" i="1"/>
  <c r="CL279" i="1"/>
  <c r="BV279" i="1"/>
  <c r="CO230" i="1"/>
  <c r="BV230" i="1"/>
  <c r="CP230" i="1"/>
  <c r="CL230" i="1"/>
  <c r="CL250" i="1"/>
  <c r="CP250" i="1"/>
  <c r="BV250" i="1"/>
  <c r="CO250" i="1"/>
  <c r="CP276" i="1"/>
  <c r="BV276" i="1"/>
  <c r="CL276" i="1"/>
  <c r="CO276" i="1"/>
  <c r="CP261" i="1"/>
  <c r="CO261" i="1"/>
  <c r="CL261" i="1"/>
  <c r="BV261" i="1"/>
  <c r="BY216" i="1"/>
  <c r="CG216" i="1"/>
  <c r="BY232" i="1"/>
  <c r="CG232" i="1"/>
  <c r="BY248" i="1"/>
  <c r="CG248" i="1"/>
  <c r="CP238" i="1"/>
  <c r="CO238" i="1"/>
  <c r="BV238" i="1"/>
  <c r="CL238" i="1"/>
  <c r="T208" i="1"/>
  <c r="GA192" i="1"/>
  <c r="GG203" i="1"/>
  <c r="ET203" i="1"/>
  <c r="GG202" i="1"/>
  <c r="ET202" i="1"/>
  <c r="BY280" i="1"/>
  <c r="CG280" i="1"/>
  <c r="BW280" i="1"/>
  <c r="BY244" i="1"/>
  <c r="CG244" i="1"/>
  <c r="BY260" i="1"/>
  <c r="CG260" i="1"/>
  <c r="CH260" i="1"/>
  <c r="BY213" i="1"/>
  <c r="CG213" i="1"/>
  <c r="CH213" i="1"/>
  <c r="BY257" i="1"/>
  <c r="CG257" i="1"/>
  <c r="CH257" i="1"/>
  <c r="BY249" i="1"/>
  <c r="CG249" i="1"/>
  <c r="GB186" i="1"/>
  <c r="GA204" i="1"/>
  <c r="CK237" i="1"/>
  <c r="BY231" i="1"/>
  <c r="CG231" i="1"/>
  <c r="U70" i="1"/>
  <c r="FZ188" i="1"/>
  <c r="GA202" i="1"/>
  <c r="GC187" i="1"/>
  <c r="FL187" i="1"/>
  <c r="CK243" i="1"/>
  <c r="GB209" i="1"/>
  <c r="BY228" i="1"/>
  <c r="CG228" i="1"/>
  <c r="BY245" i="1"/>
  <c r="CG245" i="1"/>
  <c r="T206" i="1"/>
  <c r="U206" i="1"/>
  <c r="GF200" i="1"/>
  <c r="EX200" i="1"/>
  <c r="CK231" i="1"/>
  <c r="CK235" i="1"/>
  <c r="CK224" i="1"/>
  <c r="CK250" i="1"/>
  <c r="CH220" i="1"/>
  <c r="CH236" i="1"/>
  <c r="CH252" i="1"/>
  <c r="CH217" i="1"/>
  <c r="CH261" i="1"/>
  <c r="CH222" i="1"/>
  <c r="CH230" i="1"/>
  <c r="CH238" i="1"/>
  <c r="T74" i="1"/>
  <c r="CK223" i="1"/>
  <c r="CH233" i="1"/>
  <c r="CH224" i="1"/>
  <c r="CH240" i="1"/>
  <c r="CH256" i="1"/>
  <c r="BY279" i="1"/>
  <c r="CG279" i="1"/>
  <c r="BY242" i="1"/>
  <c r="CG242" i="1"/>
  <c r="T70" i="1"/>
  <c r="GA199" i="1"/>
  <c r="BY255" i="1"/>
  <c r="CG255" i="1"/>
  <c r="BY261" i="1"/>
  <c r="CG261" i="1"/>
  <c r="CH214" i="1"/>
  <c r="CH254" i="1"/>
  <c r="GF204" i="1"/>
  <c r="EX204" i="1"/>
  <c r="BY223" i="1"/>
  <c r="CG223" i="1"/>
  <c r="GB190" i="1"/>
  <c r="FU190" i="1"/>
  <c r="BY233" i="1"/>
  <c r="CG233" i="1"/>
  <c r="BY256" i="1"/>
  <c r="CG256" i="1"/>
  <c r="CH229" i="1"/>
  <c r="BZ243" i="1"/>
  <c r="CC238" i="1"/>
  <c r="CR272" i="1"/>
  <c r="AA272" i="1"/>
  <c r="CR274" i="1"/>
  <c r="AA274" i="1"/>
  <c r="U207" i="1"/>
  <c r="CK220" i="1"/>
  <c r="CK259" i="1"/>
  <c r="FZ199" i="1"/>
  <c r="CB258" i="1"/>
  <c r="CB252" i="1"/>
  <c r="BZ273" i="1"/>
  <c r="CB265" i="1"/>
  <c r="CH273" i="1"/>
  <c r="CR275" i="1"/>
  <c r="AA275" i="1"/>
  <c r="BX240" i="1"/>
  <c r="CA215" i="1"/>
  <c r="BZ235" i="1"/>
  <c r="CA229" i="1"/>
  <c r="BZ227" i="1"/>
  <c r="BZ220" i="1"/>
  <c r="CB230" i="1"/>
  <c r="CA220" i="1"/>
  <c r="BZ265" i="1"/>
  <c r="CC228" i="1"/>
  <c r="CD255" i="1"/>
  <c r="BY218" i="1"/>
  <c r="CG218" i="1"/>
  <c r="BY250" i="1"/>
  <c r="CG250" i="1"/>
  <c r="GF190" i="1"/>
  <c r="EX190" i="1"/>
  <c r="GC189" i="1"/>
  <c r="FL189" i="1"/>
  <c r="BX233" i="1"/>
  <c r="CK233" i="1"/>
  <c r="BY252" i="1"/>
  <c r="CG252" i="1"/>
  <c r="BY217" i="1"/>
  <c r="CG217" i="1"/>
  <c r="BY225" i="1"/>
  <c r="CG225" i="1"/>
  <c r="CH225" i="1"/>
  <c r="CH237" i="1"/>
  <c r="BY237" i="1"/>
  <c r="CG237" i="1"/>
  <c r="CH246" i="1"/>
  <c r="CH262" i="1"/>
  <c r="GG186" i="1"/>
  <c r="ET186" i="1"/>
  <c r="GB189" i="1"/>
  <c r="GB200" i="1"/>
  <c r="FU200" i="1"/>
  <c r="GB192" i="1"/>
  <c r="BY240" i="1"/>
  <c r="CG240" i="1"/>
  <c r="BZ236" i="1"/>
  <c r="CB242" i="1"/>
  <c r="BZ232" i="1"/>
  <c r="CB232" i="1"/>
  <c r="CB223" i="1"/>
  <c r="CK246" i="1"/>
  <c r="CK239" i="1"/>
  <c r="CR269" i="1"/>
  <c r="AA269" i="1"/>
  <c r="CB214" i="1"/>
  <c r="CB239" i="1"/>
  <c r="CD224" i="1"/>
  <c r="AA270" i="1"/>
  <c r="CR270" i="1"/>
  <c r="CB241" i="1"/>
  <c r="BY226" i="1"/>
  <c r="CG226" i="1"/>
  <c r="BY258" i="1"/>
  <c r="CG258" i="1"/>
  <c r="GC191" i="1"/>
  <c r="FG191" i="1"/>
  <c r="GF192" i="1"/>
  <c r="EX192" i="1"/>
  <c r="BY236" i="1"/>
  <c r="CG236" i="1"/>
  <c r="BY222" i="1"/>
  <c r="CG222" i="1"/>
  <c r="BY214" i="1"/>
  <c r="CG214" i="1"/>
  <c r="BY238" i="1"/>
  <c r="CG238" i="1"/>
  <c r="BY254" i="1"/>
  <c r="CG254" i="1"/>
  <c r="FX188" i="1"/>
  <c r="T194" i="1"/>
  <c r="CK217" i="1"/>
  <c r="FX209" i="1"/>
  <c r="BY221" i="1"/>
  <c r="CG221" i="1"/>
  <c r="BY224" i="1"/>
  <c r="CG224" i="1"/>
  <c r="FX190" i="1"/>
  <c r="AA266" i="1"/>
  <c r="CR266" i="1"/>
  <c r="BZ279" i="1"/>
  <c r="CB270" i="1"/>
  <c r="CB247" i="1"/>
  <c r="CR268" i="1"/>
  <c r="AA268" i="1"/>
  <c r="T207" i="1"/>
  <c r="CB217" i="1"/>
  <c r="CB254" i="1"/>
  <c r="CA241" i="1"/>
  <c r="BY273" i="1"/>
  <c r="CG273" i="1"/>
  <c r="BZ234" i="1"/>
  <c r="BY234" i="1"/>
  <c r="CG234" i="1"/>
  <c r="T198" i="1"/>
  <c r="GG189" i="1"/>
  <c r="ET189" i="1"/>
  <c r="CK245" i="1"/>
  <c r="BY220" i="1"/>
  <c r="CG220" i="1"/>
  <c r="BY230" i="1"/>
  <c r="CG230" i="1"/>
  <c r="CK216" i="1"/>
  <c r="CK242" i="1"/>
  <c r="BY246" i="1"/>
  <c r="CG246" i="1"/>
  <c r="BY229" i="1"/>
  <c r="CG229" i="1"/>
  <c r="GD186" i="1"/>
  <c r="FJ186" i="1"/>
  <c r="CB280" i="1"/>
  <c r="CD221" i="1"/>
  <c r="CD269" i="1"/>
  <c r="CB266" i="1"/>
  <c r="BX220" i="1"/>
  <c r="BX259" i="1"/>
  <c r="BY262" i="1"/>
  <c r="CG262" i="1"/>
  <c r="FX199" i="1"/>
  <c r="CA270" i="1"/>
  <c r="CB220" i="1"/>
  <c r="AA273" i="1"/>
  <c r="BW273" i="1"/>
  <c r="CR273" i="1"/>
  <c r="CK266" i="1"/>
  <c r="AA271" i="1"/>
  <c r="CR271" i="1"/>
  <c r="CA225" i="1"/>
  <c r="BZ240" i="1"/>
  <c r="CF240" i="1"/>
  <c r="CD276" i="1"/>
  <c r="BZ239" i="1"/>
  <c r="CH276" i="1"/>
  <c r="BY276" i="1"/>
  <c r="CG276" i="1"/>
  <c r="BY271" i="1"/>
  <c r="CG271" i="1"/>
  <c r="CH271" i="1"/>
  <c r="GG193" i="1"/>
  <c r="ET193" i="1"/>
  <c r="CB221" i="1"/>
  <c r="CR267" i="1"/>
  <c r="AA267" i="1"/>
  <c r="BY266" i="1"/>
  <c r="CG266" i="1"/>
  <c r="CH266" i="1"/>
  <c r="CB213" i="1"/>
  <c r="BW232" i="1"/>
  <c r="CC258" i="1"/>
  <c r="CK225" i="1"/>
  <c r="CR276" i="1"/>
  <c r="AA276" i="1"/>
  <c r="CR265" i="1"/>
  <c r="AA265" i="1"/>
  <c r="CA218" i="1"/>
  <c r="CC255" i="1"/>
  <c r="CB219" i="1"/>
  <c r="BZ231" i="1"/>
  <c r="CB260" i="1"/>
  <c r="CA273" i="1"/>
  <c r="CB225" i="1"/>
  <c r="BZ270" i="1"/>
  <c r="CB255" i="1"/>
  <c r="CB243" i="1"/>
  <c r="CC231" i="1"/>
  <c r="BW244" i="1"/>
  <c r="CA233" i="1"/>
  <c r="CD265" i="1"/>
  <c r="CA258" i="1"/>
  <c r="BZ262" i="1"/>
  <c r="CC260" i="1"/>
  <c r="BZ267" i="1"/>
  <c r="CB272" i="1"/>
  <c r="CH275" i="1"/>
  <c r="CK272" i="1"/>
  <c r="CK265" i="1"/>
  <c r="CA268" i="1"/>
  <c r="CA222" i="1"/>
  <c r="CD226" i="1"/>
  <c r="CA242" i="1"/>
  <c r="CH274" i="1"/>
  <c r="CC254" i="1"/>
  <c r="CC216" i="1"/>
  <c r="CB246" i="1"/>
  <c r="CC256" i="1"/>
  <c r="BX267" i="1"/>
  <c r="CK267" i="1"/>
  <c r="CD216" i="1"/>
  <c r="CC272" i="1"/>
  <c r="BW271" i="1"/>
  <c r="T205" i="1"/>
  <c r="GB210" i="1"/>
  <c r="FU210" i="1"/>
  <c r="CB275" i="1"/>
  <c r="CB269" i="1"/>
  <c r="BZ280" i="1"/>
  <c r="CB234" i="1"/>
  <c r="BX260" i="1"/>
  <c r="CD275" i="1"/>
  <c r="CA213" i="1"/>
  <c r="BZ251" i="1"/>
  <c r="CC274" i="1"/>
  <c r="CD260" i="1"/>
  <c r="CD227" i="1"/>
  <c r="CA219" i="1"/>
  <c r="CA259" i="1"/>
  <c r="BY268" i="1"/>
  <c r="CG268" i="1"/>
  <c r="CH268" i="1"/>
  <c r="CB257" i="1"/>
  <c r="BZ219" i="1"/>
  <c r="CB271" i="1"/>
  <c r="CA275" i="1"/>
  <c r="BZ222" i="1"/>
  <c r="CC271" i="1"/>
  <c r="CC259" i="1"/>
  <c r="CC225" i="1"/>
  <c r="CA227" i="1"/>
  <c r="BZ233" i="1"/>
  <c r="CD250" i="1"/>
  <c r="CC281" i="1"/>
  <c r="CD215" i="1"/>
  <c r="BX234" i="1"/>
  <c r="BX270" i="1"/>
  <c r="CF270" i="1"/>
  <c r="CK270" i="1"/>
  <c r="CA250" i="1"/>
  <c r="GE186" i="1"/>
  <c r="FK186" i="1"/>
  <c r="CK221" i="1"/>
  <c r="BZ238" i="1"/>
  <c r="CA272" i="1"/>
  <c r="CC221" i="1"/>
  <c r="CD249" i="1"/>
  <c r="CH272" i="1"/>
  <c r="BY272" i="1"/>
  <c r="CG272" i="1"/>
  <c r="BY269" i="1"/>
  <c r="CG269" i="1"/>
  <c r="CH269" i="1"/>
  <c r="BZ216" i="1"/>
  <c r="BY275" i="1"/>
  <c r="CG275" i="1"/>
  <c r="CA245" i="1"/>
  <c r="CC279" i="1"/>
  <c r="CD243" i="1"/>
  <c r="BX272" i="1"/>
  <c r="BZ242" i="1"/>
  <c r="CH265" i="1"/>
  <c r="BX265" i="1"/>
  <c r="CA255" i="1"/>
  <c r="CD223" i="1"/>
  <c r="CB262" i="1"/>
  <c r="BZ281" i="1"/>
  <c r="CC220" i="1"/>
  <c r="CD213" i="1"/>
  <c r="CD246" i="1"/>
  <c r="BZ214" i="1"/>
  <c r="CA235" i="1"/>
  <c r="CD233" i="1"/>
  <c r="CC275" i="1"/>
  <c r="BZ237" i="1"/>
  <c r="BY274" i="1"/>
  <c r="CG274" i="1"/>
  <c r="CD281" i="1"/>
  <c r="CD273" i="1"/>
  <c r="CD234" i="1"/>
  <c r="BX274" i="1"/>
  <c r="CK274" i="1"/>
  <c r="CB276" i="1"/>
  <c r="CC233" i="1"/>
  <c r="CK222" i="1"/>
  <c r="BZ256" i="1"/>
  <c r="BZ254" i="1"/>
  <c r="CA279" i="1"/>
  <c r="BZ244" i="1"/>
  <c r="CB244" i="1"/>
  <c r="CA231" i="1"/>
  <c r="BZ259" i="1"/>
  <c r="CF259" i="1"/>
  <c r="CC265" i="1"/>
  <c r="CC219" i="1"/>
  <c r="CB250" i="1"/>
  <c r="CB229" i="1"/>
  <c r="BZ252" i="1"/>
  <c r="CB256" i="1"/>
  <c r="BZ215" i="1"/>
  <c r="CD240" i="1"/>
  <c r="BZ253" i="1"/>
  <c r="CC249" i="1"/>
  <c r="CK275" i="1"/>
  <c r="CD252" i="1"/>
  <c r="CD237" i="1"/>
  <c r="BZ274" i="1"/>
  <c r="CA234" i="1"/>
  <c r="CA238" i="1"/>
  <c r="CC244" i="1"/>
  <c r="CC235" i="1"/>
  <c r="CB222" i="1"/>
  <c r="CA243" i="1"/>
  <c r="CD219" i="1"/>
  <c r="CC215" i="1"/>
  <c r="CB227" i="1"/>
  <c r="CA271" i="1"/>
  <c r="BZ260" i="1"/>
  <c r="CB240" i="1"/>
  <c r="BZ218" i="1"/>
  <c r="CB253" i="1"/>
  <c r="CB231" i="1"/>
  <c r="BZ217" i="1"/>
  <c r="CA262" i="1"/>
  <c r="CC261" i="1"/>
  <c r="CD274" i="1"/>
  <c r="CD229" i="1"/>
  <c r="BZ255" i="1"/>
  <c r="BZ250" i="1"/>
  <c r="CB218" i="1"/>
  <c r="CB226" i="1"/>
  <c r="CC267" i="1"/>
  <c r="CD262" i="1"/>
  <c r="CB228" i="1"/>
  <c r="BZ246" i="1"/>
  <c r="CB224" i="1"/>
  <c r="CA247" i="1"/>
  <c r="CD253" i="1"/>
  <c r="BZ271" i="1"/>
  <c r="CB268" i="1"/>
  <c r="BZ249" i="1"/>
  <c r="T260" i="1"/>
  <c r="CA260" i="1"/>
  <c r="CD214" i="1"/>
  <c r="CB235" i="1"/>
  <c r="CK273" i="1"/>
  <c r="BX273" i="1"/>
  <c r="CF273" i="1"/>
  <c r="CC217" i="1"/>
  <c r="CB251" i="1"/>
  <c r="CC273" i="1"/>
  <c r="CD266" i="1"/>
  <c r="CA226" i="1"/>
  <c r="BX214" i="1"/>
  <c r="CA269" i="1"/>
  <c r="CA240" i="1"/>
  <c r="CB216" i="1"/>
  <c r="CC253" i="1"/>
  <c r="CC266" i="1"/>
  <c r="CC232" i="1"/>
  <c r="CD270" i="1"/>
  <c r="BX275" i="1"/>
  <c r="BW225" i="1"/>
  <c r="GA186" i="1"/>
  <c r="CK271" i="1"/>
  <c r="CB274" i="1"/>
  <c r="CD228" i="1"/>
  <c r="CA244" i="1"/>
  <c r="CD239" i="1"/>
  <c r="CH270" i="1"/>
  <c r="CA249" i="1"/>
  <c r="CC227" i="1"/>
  <c r="CH267" i="1"/>
  <c r="CB215" i="1"/>
  <c r="CC245" i="1"/>
  <c r="BZ268" i="1"/>
  <c r="CA261" i="1"/>
  <c r="CB237" i="1"/>
  <c r="CC262" i="1"/>
  <c r="CD257" i="1"/>
  <c r="BW275" i="1"/>
  <c r="BW267" i="1"/>
  <c r="CK241" i="1"/>
  <c r="CB248" i="1"/>
  <c r="BZ226" i="1"/>
  <c r="CA251" i="1"/>
  <c r="CB281" i="1"/>
  <c r="BZ248" i="1"/>
  <c r="CA239" i="1"/>
  <c r="BZ213" i="1"/>
  <c r="BY270" i="1"/>
  <c r="CG270" i="1"/>
  <c r="BY267" i="1"/>
  <c r="CG267" i="1"/>
  <c r="BZ261" i="1"/>
  <c r="BX230" i="1"/>
  <c r="CK269" i="1"/>
  <c r="BX216" i="1"/>
  <c r="T255" i="1"/>
  <c r="BX255" i="1"/>
  <c r="BW245" i="1"/>
  <c r="BW261" i="1"/>
  <c r="BZ272" i="1"/>
  <c r="CA266" i="1"/>
  <c r="CA252" i="1"/>
  <c r="CA232" i="1"/>
  <c r="CC280" i="1"/>
  <c r="CC276" i="1"/>
  <c r="CA253" i="1"/>
  <c r="CD222" i="1"/>
  <c r="BW272" i="1"/>
  <c r="CB261" i="1"/>
  <c r="CC222" i="1"/>
  <c r="CA216" i="1"/>
  <c r="CD254" i="1"/>
  <c r="BZ230" i="1"/>
  <c r="CC239" i="1"/>
  <c r="CA274" i="1"/>
  <c r="CD232" i="1"/>
  <c r="CA221" i="1"/>
  <c r="BX249" i="1"/>
  <c r="BW265" i="1"/>
  <c r="BX226" i="1"/>
  <c r="FX200" i="1"/>
  <c r="BX213" i="1"/>
  <c r="BW251" i="1"/>
  <c r="CQ251" i="1"/>
  <c r="BX244" i="1"/>
  <c r="T216" i="1"/>
  <c r="BW216" i="1"/>
  <c r="FX193" i="1"/>
  <c r="FX189" i="1"/>
  <c r="CC251" i="1"/>
  <c r="CC250" i="1"/>
  <c r="BX221" i="1"/>
  <c r="BX268" i="1"/>
  <c r="CF268" i="1"/>
  <c r="CK268" i="1"/>
  <c r="BX241" i="1"/>
  <c r="CB267" i="1"/>
  <c r="T275" i="1"/>
  <c r="BZ275" i="1"/>
  <c r="CC236" i="1"/>
  <c r="CD217" i="1"/>
  <c r="CD268" i="1"/>
  <c r="CA214" i="1"/>
  <c r="CC230" i="1"/>
  <c r="CD259" i="1"/>
  <c r="BX227" i="1"/>
  <c r="CF227" i="1"/>
  <c r="BW239" i="1"/>
  <c r="CA265" i="1"/>
  <c r="CC224" i="1"/>
  <c r="CA224" i="1"/>
  <c r="CD247" i="1"/>
  <c r="CD256" i="1"/>
  <c r="CD258" i="1"/>
  <c r="BW266" i="1"/>
  <c r="CD236" i="1"/>
  <c r="CD248" i="1"/>
  <c r="BX243" i="1"/>
  <c r="CF243" i="1"/>
  <c r="T274" i="1"/>
  <c r="BW274" i="1"/>
  <c r="BW276" i="1"/>
  <c r="CA246" i="1"/>
  <c r="BX238" i="1"/>
  <c r="BW250" i="1"/>
  <c r="T250" i="1"/>
  <c r="BX250" i="1"/>
  <c r="CF250" i="1"/>
  <c r="BX219" i="1"/>
  <c r="CD231" i="1"/>
  <c r="CB238" i="1"/>
  <c r="CA276" i="1"/>
  <c r="CA248" i="1"/>
  <c r="BX224" i="1"/>
  <c r="T224" i="1"/>
  <c r="BZ224" i="1"/>
  <c r="BZ276" i="1"/>
  <c r="CD235" i="1"/>
  <c r="BW248" i="1"/>
  <c r="BW213" i="1"/>
  <c r="FX186" i="1"/>
  <c r="BW218" i="1"/>
  <c r="CQ218" i="1"/>
  <c r="FX204" i="1"/>
  <c r="T213" i="1"/>
  <c r="CC213" i="1"/>
  <c r="CD245" i="1"/>
  <c r="T265" i="1"/>
  <c r="BY265" i="1"/>
  <c r="CG265" i="1"/>
  <c r="CC248" i="1"/>
  <c r="BW236" i="1"/>
  <c r="BX245" i="1"/>
  <c r="BX235" i="1"/>
  <c r="CF235" i="1"/>
  <c r="CB236" i="1"/>
  <c r="CA267" i="1"/>
  <c r="T273" i="1"/>
  <c r="CB273" i="1"/>
  <c r="CA236" i="1"/>
  <c r="CD261" i="1"/>
  <c r="CD279" i="1"/>
  <c r="CC240" i="1"/>
  <c r="CD280" i="1"/>
  <c r="CC218" i="1"/>
  <c r="BX269" i="1"/>
  <c r="T236" i="1"/>
  <c r="BX236" i="1"/>
  <c r="BX276" i="1"/>
  <c r="CK276" i="1"/>
  <c r="T276" i="1"/>
  <c r="BX215" i="1"/>
  <c r="CC242" i="1"/>
  <c r="CC229" i="1"/>
  <c r="CD271" i="1"/>
  <c r="T254" i="1"/>
  <c r="CA254" i="1"/>
  <c r="T218" i="1"/>
  <c r="CD218" i="1"/>
  <c r="BZ229" i="1"/>
  <c r="BZ247" i="1"/>
  <c r="CC268" i="1"/>
  <c r="CD220" i="1"/>
  <c r="CA281" i="1"/>
  <c r="BZ241" i="1"/>
  <c r="CB245" i="1"/>
  <c r="CA217" i="1"/>
  <c r="CA230" i="1"/>
  <c r="T240" i="1"/>
  <c r="BW240" i="1"/>
  <c r="CQ240" i="1"/>
  <c r="CC241" i="1"/>
  <c r="CC252" i="1"/>
  <c r="BZ266" i="1"/>
  <c r="CA256" i="1"/>
  <c r="BZ257" i="1"/>
  <c r="CD242" i="1"/>
  <c r="T214" i="1"/>
  <c r="CC214" i="1"/>
  <c r="BW270" i="1"/>
  <c r="BW249" i="1"/>
  <c r="BW221" i="1"/>
  <c r="CB259" i="1"/>
  <c r="BZ228" i="1"/>
  <c r="T233" i="1"/>
  <c r="CB233" i="1"/>
  <c r="T227" i="1"/>
  <c r="BW227" i="1"/>
  <c r="T231" i="1"/>
  <c r="BX231" i="1"/>
  <c r="CQ231" i="1"/>
  <c r="BX222" i="1"/>
  <c r="T268" i="1"/>
  <c r="BW268" i="1"/>
  <c r="BW217" i="1"/>
  <c r="T217" i="1"/>
  <c r="BX217" i="1"/>
  <c r="T262" i="1"/>
  <c r="BW262" i="1"/>
  <c r="T215" i="1"/>
  <c r="BW215" i="1"/>
  <c r="GD202" i="1"/>
  <c r="FJ202" i="1"/>
  <c r="GD204" i="1"/>
  <c r="T261" i="1"/>
  <c r="BX261" i="1"/>
  <c r="GF210" i="1"/>
  <c r="EX210" i="1"/>
  <c r="GE192" i="1"/>
  <c r="FF192" i="1"/>
  <c r="BX258" i="1"/>
  <c r="GC200" i="1"/>
  <c r="FL200" i="1"/>
  <c r="GE190" i="1"/>
  <c r="FF190" i="1"/>
  <c r="BZ269" i="1"/>
  <c r="CB279" i="1"/>
  <c r="CA257" i="1"/>
  <c r="CC269" i="1"/>
  <c r="T271" i="1"/>
  <c r="BX271" i="1"/>
  <c r="T244" i="1"/>
  <c r="CD244" i="1"/>
  <c r="CC257" i="1"/>
  <c r="CA223" i="1"/>
  <c r="CC243" i="1"/>
  <c r="CC247" i="1"/>
  <c r="T230" i="1"/>
  <c r="CD230" i="1"/>
  <c r="CD225" i="1"/>
  <c r="T245" i="1"/>
  <c r="BZ245" i="1"/>
  <c r="CD241" i="1"/>
  <c r="T270" i="1"/>
  <c r="CC270" i="1"/>
  <c r="BZ225" i="1"/>
  <c r="CA228" i="1"/>
  <c r="T258" i="1"/>
  <c r="BZ258" i="1"/>
  <c r="CC226" i="1"/>
  <c r="T251" i="1"/>
  <c r="CD251" i="1"/>
  <c r="T219" i="1"/>
  <c r="BW219" i="1"/>
  <c r="T225" i="1"/>
  <c r="BX225" i="1"/>
  <c r="T269" i="1"/>
  <c r="BW269" i="1"/>
  <c r="BW234" i="1"/>
  <c r="T280" i="1"/>
  <c r="CA280" i="1"/>
  <c r="T279" i="1"/>
  <c r="BW279" i="1"/>
  <c r="CQ279" i="1"/>
  <c r="T228" i="1"/>
  <c r="BW228" i="1"/>
  <c r="T234" i="1"/>
  <c r="CC234" i="1"/>
  <c r="BW238" i="1"/>
  <c r="BW253" i="1"/>
  <c r="T253" i="1"/>
  <c r="BX253" i="1"/>
  <c r="T239" i="1"/>
  <c r="BX239" i="1"/>
  <c r="T220" i="1"/>
  <c r="BW220" i="1"/>
  <c r="T272" i="1"/>
  <c r="CD272" i="1"/>
  <c r="CC246" i="1"/>
  <c r="T249" i="1"/>
  <c r="CB249" i="1"/>
  <c r="CC223" i="1"/>
  <c r="T267" i="1"/>
  <c r="CD267" i="1"/>
  <c r="T238" i="1"/>
  <c r="CD238" i="1"/>
  <c r="T221" i="1"/>
  <c r="BZ221" i="1"/>
  <c r="BZ223" i="1"/>
  <c r="CC237" i="1"/>
  <c r="CA237" i="1"/>
  <c r="T241" i="1"/>
  <c r="BW241" i="1"/>
  <c r="GF193" i="1"/>
  <c r="EX193" i="1"/>
  <c r="BW223" i="1"/>
  <c r="T223" i="1"/>
  <c r="BX223" i="1"/>
  <c r="FX201" i="1"/>
  <c r="FY188" i="1"/>
  <c r="GD187" i="1"/>
  <c r="FJ187" i="1"/>
  <c r="T235" i="1"/>
  <c r="BW235" i="1"/>
  <c r="GD199" i="1"/>
  <c r="FE199" i="1"/>
  <c r="T242" i="1"/>
  <c r="BX242" i="1"/>
  <c r="CQ242" i="1"/>
  <c r="FX191" i="1"/>
  <c r="GC210" i="1"/>
  <c r="T256" i="1"/>
  <c r="BX256" i="1"/>
  <c r="FY203" i="1"/>
  <c r="FM203" i="1"/>
  <c r="GC193" i="1"/>
  <c r="GC192" i="1"/>
  <c r="FL192" i="1"/>
  <c r="GC201" i="1"/>
  <c r="FL201" i="1"/>
  <c r="FY192" i="1"/>
  <c r="FH192" i="1"/>
  <c r="GD201" i="1"/>
  <c r="GD210" i="1"/>
  <c r="FE210" i="1"/>
  <c r="GD188" i="1"/>
  <c r="FY199" i="1"/>
  <c r="FH199" i="1"/>
  <c r="BX281" i="1"/>
  <c r="T226" i="1"/>
  <c r="BW226" i="1"/>
  <c r="T259" i="1"/>
  <c r="T243" i="1"/>
  <c r="BW243" i="1"/>
  <c r="GD193" i="1"/>
  <c r="GD203" i="1"/>
  <c r="FE203" i="1"/>
  <c r="GB199" i="1"/>
  <c r="FU199" i="1"/>
  <c r="GE193" i="1"/>
  <c r="FK193" i="1"/>
  <c r="GD192" i="1"/>
  <c r="GE189" i="1"/>
  <c r="FF189" i="1"/>
  <c r="GE210" i="1"/>
  <c r="GE188" i="1"/>
  <c r="T281" i="1"/>
  <c r="BW281" i="1"/>
  <c r="BW246" i="1"/>
  <c r="T246" i="1"/>
  <c r="BX246" i="1"/>
  <c r="T232" i="1"/>
  <c r="BX232" i="1"/>
  <c r="CF232" i="1"/>
  <c r="FY190" i="1"/>
  <c r="T199" i="1"/>
  <c r="GC199" i="1"/>
  <c r="FL199" i="1"/>
  <c r="GD191" i="1"/>
  <c r="GE204" i="1"/>
  <c r="FF204" i="1"/>
  <c r="BW237" i="1"/>
  <c r="T237" i="1"/>
  <c r="BX237" i="1"/>
  <c r="T247" i="1"/>
  <c r="BX247" i="1"/>
  <c r="T188" i="1"/>
  <c r="GC188" i="1"/>
  <c r="FG188" i="1"/>
  <c r="T186" i="1"/>
  <c r="FY186" i="1"/>
  <c r="FX202" i="1"/>
  <c r="GC190" i="1"/>
  <c r="FG190" i="1"/>
  <c r="FX210" i="1"/>
  <c r="T266" i="1"/>
  <c r="BX266" i="1"/>
  <c r="T192" i="1"/>
  <c r="FX192" i="1"/>
  <c r="T190" i="1"/>
  <c r="GD190" i="1"/>
  <c r="T229" i="1"/>
  <c r="BX229" i="1"/>
  <c r="GD209" i="1"/>
  <c r="GE191" i="1"/>
  <c r="T252" i="1"/>
  <c r="BX252" i="1"/>
  <c r="T248" i="1"/>
  <c r="BX248" i="1"/>
  <c r="T203" i="1"/>
  <c r="FX203" i="1"/>
  <c r="T204" i="1"/>
  <c r="FY204" i="1"/>
  <c r="T187" i="1"/>
  <c r="FY187" i="1"/>
  <c r="FY189" i="1"/>
  <c r="FM189" i="1"/>
  <c r="GD200" i="1"/>
  <c r="T193" i="1"/>
  <c r="FY193" i="1"/>
  <c r="T202" i="1"/>
  <c r="FY202" i="1"/>
  <c r="FM202" i="1"/>
  <c r="T209" i="1"/>
  <c r="FY209" i="1"/>
  <c r="T201" i="1"/>
  <c r="FY201" i="1"/>
  <c r="FH201" i="1"/>
  <c r="T210" i="1"/>
  <c r="FY210" i="1"/>
  <c r="FH210" i="1"/>
  <c r="T191" i="1"/>
  <c r="FY191" i="1"/>
  <c r="FH191" i="1"/>
  <c r="T222" i="1"/>
  <c r="BW222" i="1"/>
  <c r="T257" i="1"/>
  <c r="BX257" i="1"/>
  <c r="T200" i="1"/>
  <c r="FY200" i="1"/>
  <c r="T189" i="1"/>
  <c r="GD189" i="1"/>
  <c r="CQ234" i="1"/>
  <c r="CF254" i="1"/>
  <c r="GF209" i="1"/>
  <c r="EX209" i="1"/>
  <c r="FU188" i="1"/>
  <c r="GA203" i="1"/>
  <c r="GH203" i="1"/>
  <c r="CQ259" i="1"/>
  <c r="CF236" i="1"/>
  <c r="FX187" i="1"/>
  <c r="FZ187" i="1"/>
  <c r="GA189" i="1"/>
  <c r="GH189" i="1"/>
  <c r="CQ258" i="1"/>
  <c r="CF222" i="1"/>
  <c r="CQ228" i="1"/>
  <c r="GB187" i="1"/>
  <c r="CQ271" i="1"/>
  <c r="CQ262" i="1"/>
  <c r="GG187" i="1"/>
  <c r="ET187" i="1"/>
  <c r="GE187" i="1"/>
  <c r="FF187" i="1"/>
  <c r="CF257" i="1"/>
  <c r="CF266" i="1"/>
  <c r="CQ235" i="1"/>
  <c r="CQ220" i="1"/>
  <c r="CF252" i="1"/>
  <c r="GB202" i="1"/>
  <c r="FU202" i="1"/>
  <c r="CF255" i="1"/>
  <c r="CQ241" i="1"/>
  <c r="CF238" i="1"/>
  <c r="FZ204" i="1"/>
  <c r="FU204" i="1"/>
  <c r="CF253" i="1"/>
  <c r="FZ186" i="1"/>
  <c r="FU186" i="1"/>
  <c r="FU203" i="1"/>
  <c r="CF265" i="1"/>
  <c r="CF244" i="1"/>
  <c r="CF281" i="1"/>
  <c r="CF219" i="1"/>
  <c r="CQ250" i="1"/>
  <c r="CF213" i="1"/>
  <c r="CF234" i="1"/>
  <c r="CF248" i="1"/>
  <c r="CF247" i="1"/>
  <c r="GC204" i="1"/>
  <c r="FG204" i="1"/>
  <c r="GA201" i="1"/>
  <c r="CQ281" i="1"/>
  <c r="CQ222" i="1"/>
  <c r="FF193" i="1"/>
  <c r="CQ268" i="1"/>
  <c r="FK189" i="1"/>
  <c r="CF256" i="1"/>
  <c r="CQ227" i="1"/>
  <c r="CF215" i="1"/>
  <c r="CF226" i="1"/>
  <c r="GG201" i="1"/>
  <c r="ET201" i="1"/>
  <c r="GB201" i="1"/>
  <c r="FU201" i="1"/>
  <c r="GF187" i="1"/>
  <c r="EX187" i="1"/>
  <c r="CQ243" i="1"/>
  <c r="CQ249" i="1"/>
  <c r="FH202" i="1"/>
  <c r="CF229" i="1"/>
  <c r="EL193" i="1"/>
  <c r="CQ217" i="1"/>
  <c r="CQ221" i="1"/>
  <c r="CQ260" i="1"/>
  <c r="FU192" i="1"/>
  <c r="CQ280" i="1"/>
  <c r="GA210" i="1"/>
  <c r="GH210" i="1"/>
  <c r="CQ269" i="1"/>
  <c r="FP202" i="1"/>
  <c r="CQ213" i="1"/>
  <c r="CF260" i="1"/>
  <c r="FU191" i="1"/>
  <c r="FM210" i="1"/>
  <c r="CQ219" i="1"/>
  <c r="FE202" i="1"/>
  <c r="CF249" i="1"/>
  <c r="CQ275" i="1"/>
  <c r="CQ237" i="1"/>
  <c r="EL189" i="1"/>
  <c r="CQ226" i="1"/>
  <c r="FM199" i="1"/>
  <c r="CQ238" i="1"/>
  <c r="FD202" i="1"/>
  <c r="CF217" i="1"/>
  <c r="CQ274" i="1"/>
  <c r="CF216" i="1"/>
  <c r="CQ267" i="1"/>
  <c r="FM191" i="1"/>
  <c r="CQ239" i="1"/>
  <c r="CF241" i="1"/>
  <c r="CF225" i="1"/>
  <c r="CF271" i="1"/>
  <c r="CF261" i="1"/>
  <c r="CF214" i="1"/>
  <c r="FM190" i="1"/>
  <c r="FH190" i="1"/>
  <c r="FM193" i="1"/>
  <c r="FH193" i="1"/>
  <c r="FH188" i="1"/>
  <c r="FM188" i="1"/>
  <c r="FL190" i="1"/>
  <c r="CF237" i="1"/>
  <c r="EL188" i="1"/>
  <c r="FK188" i="1"/>
  <c r="FH203" i="1"/>
  <c r="FF188" i="1"/>
  <c r="FK192" i="1"/>
  <c r="EL192" i="1"/>
  <c r="CQ215" i="1"/>
  <c r="CF276" i="1"/>
  <c r="CQ261" i="1"/>
  <c r="FM204" i="1"/>
  <c r="CF223" i="1"/>
  <c r="CF221" i="1"/>
  <c r="CQ270" i="1"/>
  <c r="CF269" i="1"/>
  <c r="CQ236" i="1"/>
  <c r="CF224" i="1"/>
  <c r="CQ276" i="1"/>
  <c r="CQ216" i="1"/>
  <c r="CQ272" i="1"/>
  <c r="CQ245" i="1"/>
  <c r="CF230" i="1"/>
  <c r="CQ225" i="1"/>
  <c r="CF272" i="1"/>
  <c r="CF267" i="1"/>
  <c r="CF220" i="1"/>
  <c r="CQ254" i="1"/>
  <c r="CF279" i="1"/>
  <c r="CF245" i="1"/>
  <c r="FU189" i="1"/>
  <c r="CF233" i="1"/>
  <c r="CQ265" i="1"/>
  <c r="CQ255" i="1"/>
  <c r="CF275" i="1"/>
  <c r="CQ233" i="1"/>
  <c r="FF191" i="1"/>
  <c r="FK191" i="1"/>
  <c r="EL191" i="1"/>
  <c r="FJ189" i="1"/>
  <c r="FP189" i="1"/>
  <c r="FE189" i="1"/>
  <c r="FD189" i="1"/>
  <c r="FJ201" i="1"/>
  <c r="FE201" i="1"/>
  <c r="CQ248" i="1"/>
  <c r="FJ200" i="1"/>
  <c r="FD200" i="1"/>
  <c r="FP200" i="1"/>
  <c r="FE200" i="1"/>
  <c r="FP190" i="1"/>
  <c r="FD190" i="1"/>
  <c r="FJ190" i="1"/>
  <c r="FE190" i="1"/>
  <c r="FM201" i="1"/>
  <c r="FP203" i="1"/>
  <c r="FJ203" i="1"/>
  <c r="FN203" i="1"/>
  <c r="FD203" i="1"/>
  <c r="FL193" i="1"/>
  <c r="FG193" i="1"/>
  <c r="CQ266" i="1"/>
  <c r="EL210" i="1"/>
  <c r="FF210" i="1"/>
  <c r="FO210" i="1"/>
  <c r="FK210" i="1"/>
  <c r="FJ192" i="1"/>
  <c r="FE192" i="1"/>
  <c r="FO192" i="1"/>
  <c r="FP192" i="1"/>
  <c r="FD192" i="1"/>
  <c r="FD193" i="1"/>
  <c r="FP193" i="1"/>
  <c r="FJ193" i="1"/>
  <c r="FE193" i="1"/>
  <c r="FL210" i="1"/>
  <c r="FG210" i="1"/>
  <c r="CQ256" i="1"/>
  <c r="FM209" i="1"/>
  <c r="FH209" i="1"/>
  <c r="FH186" i="1"/>
  <c r="FM186" i="1"/>
  <c r="FN186" i="1"/>
  <c r="CQ246" i="1"/>
  <c r="CF246" i="1"/>
  <c r="FJ188" i="1"/>
  <c r="FP188" i="1"/>
  <c r="FD188" i="1"/>
  <c r="FE188" i="1"/>
  <c r="FH189" i="1"/>
  <c r="GH191" i="1"/>
  <c r="GH193" i="1"/>
  <c r="GH200" i="1"/>
  <c r="FH200" i="1"/>
  <c r="FM200" i="1"/>
  <c r="FM187" i="1"/>
  <c r="FH187" i="1"/>
  <c r="GH192" i="1"/>
  <c r="FP191" i="1"/>
  <c r="FD191" i="1"/>
  <c r="FJ191" i="1"/>
  <c r="GH199" i="1"/>
  <c r="CQ223" i="1"/>
  <c r="CQ253" i="1"/>
  <c r="FD187" i="1"/>
  <c r="FH204" i="1"/>
  <c r="FD210" i="1"/>
  <c r="FJ210" i="1"/>
  <c r="FP210" i="1"/>
  <c r="FE209" i="1"/>
  <c r="CF242" i="1"/>
  <c r="FE187" i="1"/>
  <c r="FM192" i="1"/>
  <c r="EL190" i="1"/>
  <c r="FP187" i="1"/>
  <c r="FE204" i="1"/>
  <c r="FO204" i="1"/>
  <c r="FG199" i="1"/>
  <c r="FJ204" i="1"/>
  <c r="FG192" i="1"/>
  <c r="FK204" i="1"/>
  <c r="FJ209" i="1"/>
  <c r="FG201" i="1"/>
  <c r="CF274" i="1"/>
  <c r="CQ232" i="1"/>
  <c r="CQ224" i="1"/>
  <c r="CQ230" i="1"/>
  <c r="CQ214" i="1"/>
  <c r="CF251" i="1"/>
  <c r="FJ199" i="1"/>
  <c r="FP199" i="1"/>
  <c r="FD199" i="1"/>
  <c r="CF239" i="1"/>
  <c r="FK190" i="1"/>
  <c r="CF258" i="1"/>
  <c r="EL204" i="1"/>
  <c r="CQ273" i="1"/>
  <c r="CQ247" i="1"/>
  <c r="CF228" i="1"/>
  <c r="FE191" i="1"/>
  <c r="CF231" i="1"/>
  <c r="FD204" i="1"/>
  <c r="FL188" i="1"/>
  <c r="FG200" i="1"/>
  <c r="GH188" i="1"/>
  <c r="CQ252" i="1"/>
  <c r="CQ229" i="1"/>
  <c r="CF262" i="1"/>
  <c r="GH190" i="1"/>
  <c r="CQ244" i="1"/>
  <c r="CF218" i="1"/>
  <c r="CF280" i="1"/>
  <c r="CQ257" i="1"/>
  <c r="FP186" i="1"/>
  <c r="FG189" i="1"/>
  <c r="FG202" i="1"/>
  <c r="GG209" i="1"/>
  <c r="ET209" i="1"/>
  <c r="FL191" i="1"/>
  <c r="GF201" i="1"/>
  <c r="EX201" i="1"/>
  <c r="FF199" i="1"/>
  <c r="FD186" i="1"/>
  <c r="FG186" i="1"/>
  <c r="GE209" i="1"/>
  <c r="FD209" i="1"/>
  <c r="FG203" i="1"/>
  <c r="FZ209" i="1"/>
  <c r="FU209" i="1"/>
  <c r="FL204" i="1"/>
  <c r="FF200" i="1"/>
  <c r="FG187" i="1"/>
  <c r="FF203" i="1"/>
  <c r="EL199" i="1"/>
  <c r="EL186" i="1"/>
  <c r="EL202" i="1"/>
  <c r="FE186" i="1"/>
  <c r="GC209" i="1"/>
  <c r="FK200" i="1"/>
  <c r="GE201" i="1"/>
  <c r="FP201" i="1"/>
  <c r="EL203" i="1"/>
  <c r="FF186" i="1"/>
  <c r="FK202" i="1"/>
  <c r="FN202" i="1"/>
  <c r="FU187" i="1"/>
  <c r="GH186" i="1"/>
  <c r="EL187" i="1"/>
  <c r="GH187" i="1"/>
  <c r="GH204" i="1"/>
  <c r="FK187" i="1"/>
  <c r="FN187" i="1"/>
  <c r="GH202" i="1"/>
  <c r="FO193" i="1"/>
  <c r="FI202" i="1"/>
  <c r="FO203" i="1"/>
  <c r="FN189" i="1"/>
  <c r="FN199" i="1"/>
  <c r="FP204" i="1"/>
  <c r="FI199" i="1"/>
  <c r="FI192" i="1"/>
  <c r="FN192" i="1"/>
  <c r="FO202" i="1"/>
  <c r="FO190" i="1"/>
  <c r="FO187" i="1"/>
  <c r="FN210" i="1"/>
  <c r="FN191" i="1"/>
  <c r="FN193" i="1"/>
  <c r="FI203" i="1"/>
  <c r="FO191" i="1"/>
  <c r="FN190" i="1"/>
  <c r="FN204" i="1"/>
  <c r="FI189" i="1"/>
  <c r="FI210" i="1"/>
  <c r="GH209" i="1"/>
  <c r="FG209" i="1"/>
  <c r="FL209" i="1"/>
  <c r="FO186" i="1"/>
  <c r="FP209" i="1"/>
  <c r="FI204" i="1"/>
  <c r="FN200" i="1"/>
  <c r="FO200" i="1"/>
  <c r="FO199" i="1"/>
  <c r="FD201" i="1"/>
  <c r="FI200" i="1"/>
  <c r="FI190" i="1"/>
  <c r="FI191" i="1"/>
  <c r="FN188" i="1"/>
  <c r="FI186" i="1"/>
  <c r="FO189" i="1"/>
  <c r="FF201" i="1"/>
  <c r="FO201" i="1"/>
  <c r="FK201" i="1"/>
  <c r="FN201" i="1"/>
  <c r="EL201" i="1"/>
  <c r="FK209" i="1"/>
  <c r="FF209" i="1"/>
  <c r="EL209" i="1"/>
  <c r="FI187" i="1"/>
  <c r="FI193" i="1"/>
  <c r="FO188" i="1"/>
  <c r="FI188" i="1"/>
  <c r="GH201" i="1"/>
  <c r="FN209" i="1"/>
  <c r="FI209" i="1"/>
  <c r="FO209" i="1"/>
  <c r="FI201" i="1"/>
  <c r="T319" i="1"/>
  <c r="U319" i="1"/>
  <c r="T320" i="1"/>
  <c r="U320" i="1"/>
  <c r="T321" i="1"/>
  <c r="U321" i="1"/>
  <c r="N321" i="1"/>
  <c r="N320" i="1"/>
  <c r="N319" i="1"/>
  <c r="CD321" i="1"/>
  <c r="CC321" i="1"/>
  <c r="CB321" i="1"/>
  <c r="CA321" i="1"/>
  <c r="BV321" i="1"/>
  <c r="BU321" i="1"/>
  <c r="CD320" i="1"/>
  <c r="CC320" i="1"/>
  <c r="CB320" i="1"/>
  <c r="CA320" i="1"/>
  <c r="BV320" i="1"/>
  <c r="BU320" i="1"/>
  <c r="CD319" i="1"/>
  <c r="CC319" i="1"/>
  <c r="CB319" i="1"/>
  <c r="CA319" i="1"/>
  <c r="BV319" i="1"/>
  <c r="BU319" i="1"/>
  <c r="N328" i="1"/>
  <c r="Q328" i="1"/>
  <c r="R328" i="1"/>
</calcChain>
</file>

<file path=xl/sharedStrings.xml><?xml version="1.0" encoding="utf-8"?>
<sst xmlns="http://schemas.openxmlformats.org/spreadsheetml/2006/main" count="1909" uniqueCount="890">
  <si>
    <t>V</t>
  </si>
  <si>
    <t>Rb</t>
  </si>
  <si>
    <t xml:space="preserve">Sr </t>
  </si>
  <si>
    <t>Y</t>
  </si>
  <si>
    <t>Zr</t>
  </si>
  <si>
    <t>Nb</t>
  </si>
  <si>
    <t>Ba</t>
  </si>
  <si>
    <t>La</t>
  </si>
  <si>
    <t>Ce</t>
  </si>
  <si>
    <t>Pr</t>
  </si>
  <si>
    <t>Nd</t>
  </si>
  <si>
    <t>Sm</t>
  </si>
  <si>
    <t>Eu</t>
  </si>
  <si>
    <t>Gd</t>
  </si>
  <si>
    <t>Dy</t>
  </si>
  <si>
    <t>Ho</t>
  </si>
  <si>
    <t>Er</t>
  </si>
  <si>
    <t>Yb</t>
  </si>
  <si>
    <t>Lu</t>
  </si>
  <si>
    <t>Hf</t>
  </si>
  <si>
    <t xml:space="preserve">Ta </t>
  </si>
  <si>
    <t>W</t>
  </si>
  <si>
    <t>Pb</t>
  </si>
  <si>
    <t xml:space="preserve">Th </t>
  </si>
  <si>
    <t xml:space="preserve">U </t>
  </si>
  <si>
    <t>Ga</t>
  </si>
  <si>
    <t>Cs</t>
  </si>
  <si>
    <t>Co</t>
  </si>
  <si>
    <t>Cr</t>
  </si>
  <si>
    <t>Zn</t>
  </si>
  <si>
    <t>Cu</t>
  </si>
  <si>
    <t>Ge</t>
  </si>
  <si>
    <t>Ni</t>
  </si>
  <si>
    <t>Sc</t>
  </si>
  <si>
    <t>n.d.</t>
  </si>
  <si>
    <t>1.12</t>
  </si>
  <si>
    <t>5.6</t>
  </si>
  <si>
    <t>16.8</t>
  </si>
  <si>
    <t>5.2</t>
  </si>
  <si>
    <t>14.9</t>
  </si>
  <si>
    <t>Sample</t>
  </si>
  <si>
    <r>
      <t>SiO</t>
    </r>
    <r>
      <rPr>
        <b/>
        <vertAlign val="subscript"/>
        <sz val="10"/>
        <rFont val="Arial"/>
        <family val="2"/>
      </rPr>
      <t>2</t>
    </r>
  </si>
  <si>
    <r>
      <t>TiO</t>
    </r>
    <r>
      <rPr>
        <b/>
        <vertAlign val="subscript"/>
        <sz val="10"/>
        <rFont val="Arial"/>
        <family val="2"/>
      </rPr>
      <t>2</t>
    </r>
  </si>
  <si>
    <r>
      <t>Al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O</t>
    </r>
    <r>
      <rPr>
        <b/>
        <vertAlign val="subscript"/>
        <sz val="10"/>
        <rFont val="Arial"/>
        <family val="2"/>
      </rPr>
      <t>3</t>
    </r>
  </si>
  <si>
    <r>
      <t>Fe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O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tot</t>
    </r>
  </si>
  <si>
    <t>MnO</t>
  </si>
  <si>
    <t>MgO</t>
  </si>
  <si>
    <t>CaO</t>
  </si>
  <si>
    <r>
      <t>Na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O</t>
    </r>
  </si>
  <si>
    <r>
      <t>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O</t>
    </r>
  </si>
  <si>
    <r>
      <t>P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O</t>
    </r>
    <r>
      <rPr>
        <b/>
        <vertAlign val="subscript"/>
        <sz val="10"/>
        <rFont val="Arial"/>
        <family val="2"/>
      </rPr>
      <t>5</t>
    </r>
  </si>
  <si>
    <t>PF</t>
  </si>
  <si>
    <t>TOTAL</t>
  </si>
  <si>
    <t>Sl6 violet slate, Vielsalm</t>
  </si>
  <si>
    <t>Sl9 violet slate, Vielsalm</t>
  </si>
  <si>
    <t>Sl13 violet slate Walk</t>
  </si>
  <si>
    <t>Mean Russian Platform Shale (3)</t>
  </si>
  <si>
    <t>North American shale Composite  (3)</t>
  </si>
  <si>
    <t>Lithogenous pelagic clay  n=12  (4)</t>
  </si>
  <si>
    <t>FeO</t>
  </si>
  <si>
    <t>Fe2O3</t>
  </si>
  <si>
    <t>Sr</t>
  </si>
  <si>
    <t>Th</t>
  </si>
  <si>
    <t>2093-13-A</t>
  </si>
  <si>
    <t>Age (Ma)</t>
  </si>
  <si>
    <t>S</t>
  </si>
  <si>
    <t>Corg</t>
  </si>
  <si>
    <t>Mo</t>
  </si>
  <si>
    <t>Sn</t>
  </si>
  <si>
    <t>Sb</t>
  </si>
  <si>
    <t>Tb</t>
  </si>
  <si>
    <t>Tm</t>
  </si>
  <si>
    <t>GLHL-543</t>
  </si>
  <si>
    <t>84/3/24</t>
  </si>
  <si>
    <t>2/88/318</t>
  </si>
  <si>
    <t>Fi-W-99-1</t>
  </si>
  <si>
    <t>U-10/1</t>
  </si>
  <si>
    <t>NESS-20-6</t>
  </si>
  <si>
    <t>9-Hei2/32</t>
  </si>
  <si>
    <t>14-GLTM-416/8-R</t>
  </si>
  <si>
    <t>15-GLHL-543</t>
  </si>
  <si>
    <t>23-5284</t>
  </si>
  <si>
    <t>33-84/3/24</t>
  </si>
  <si>
    <t>35-LIPP-17-04-56B</t>
  </si>
  <si>
    <t>36-04-07-2009</t>
  </si>
  <si>
    <t>38-2/88/318</t>
  </si>
  <si>
    <t>44-Fi-W-99-1</t>
  </si>
  <si>
    <t>53-U-10/1</t>
  </si>
  <si>
    <t>58-EICH-01-3PGE</t>
  </si>
  <si>
    <t>62-NESS-20-6</t>
  </si>
  <si>
    <t>Shales and black shales</t>
  </si>
  <si>
    <t>Sandy siltstone (marker horizon) in Lehesten Formation</t>
  </si>
  <si>
    <t>Iron ore at top of Griffelschiefer Formation</t>
  </si>
  <si>
    <t>Oolitc iron ores&lt;comma&gt; Schmiedefeld Formation</t>
  </si>
  <si>
    <t>RF-91-4</t>
  </si>
  <si>
    <t>Kaluga-91-3</t>
  </si>
  <si>
    <t>2074-11</t>
  </si>
  <si>
    <t>2070-13</t>
  </si>
  <si>
    <t>TRUC-20-2A</t>
  </si>
  <si>
    <t>5431/104</t>
  </si>
  <si>
    <t>Hei 2/37</t>
  </si>
  <si>
    <t>Hei 2/32</t>
  </si>
  <si>
    <t>Gl-11</t>
  </si>
  <si>
    <t>GI-30</t>
  </si>
  <si>
    <t>84/2/06-N</t>
  </si>
  <si>
    <t>GLTM-416/8</t>
  </si>
  <si>
    <t>GLHL-630-1</t>
  </si>
  <si>
    <t>GLHL-668-8</t>
  </si>
  <si>
    <t>GLHL-830-9</t>
  </si>
  <si>
    <t>OWS-410-5</t>
  </si>
  <si>
    <t>GO-5</t>
  </si>
  <si>
    <t>ZGI-TB</t>
  </si>
  <si>
    <t>ZGI-TB(dupl.)</t>
  </si>
  <si>
    <t>5284(+ N)</t>
  </si>
  <si>
    <t>Gö 10/3/7</t>
  </si>
  <si>
    <t>UL1/29-N</t>
  </si>
  <si>
    <t>WIR-98-2</t>
  </si>
  <si>
    <t>5245+N</t>
  </si>
  <si>
    <t>84-5-6-4</t>
  </si>
  <si>
    <t>84-5-113A</t>
  </si>
  <si>
    <t>84-5-11-1</t>
  </si>
  <si>
    <t>84/5/10</t>
  </si>
  <si>
    <t>Jä-3/4</t>
  </si>
  <si>
    <t>LI-17-04-56B</t>
  </si>
  <si>
    <t>5/26/110</t>
  </si>
  <si>
    <t>1/67/420</t>
  </si>
  <si>
    <t>9/8/504</t>
  </si>
  <si>
    <t>BO-99-2</t>
  </si>
  <si>
    <t>84/3/08-1</t>
  </si>
  <si>
    <t>BO-01-1</t>
  </si>
  <si>
    <t>RAT-99-8</t>
  </si>
  <si>
    <t>Mue-4/1</t>
  </si>
  <si>
    <t>BO-20-11</t>
  </si>
  <si>
    <t>Fi-3/5</t>
  </si>
  <si>
    <t>F1-3/16-B</t>
  </si>
  <si>
    <t>Pfaf-IV/8B</t>
  </si>
  <si>
    <t>Pfaf-I/23-N</t>
  </si>
  <si>
    <t>U-90-4</t>
  </si>
  <si>
    <t>U-90-5</t>
  </si>
  <si>
    <t>HW.O2S-9</t>
  </si>
  <si>
    <t>Rött-01-1</t>
  </si>
  <si>
    <t>H-W-02F-3</t>
  </si>
  <si>
    <t>EICH-01-3</t>
  </si>
  <si>
    <t>1037-N</t>
  </si>
  <si>
    <t>1203.47-B</t>
  </si>
  <si>
    <t>MAN-0104</t>
  </si>
  <si>
    <t>FB-02-04-13</t>
  </si>
  <si>
    <t>Gr-wand-04-1</t>
  </si>
  <si>
    <t>84-5-6-2</t>
  </si>
  <si>
    <t>84-5-9B</t>
  </si>
  <si>
    <t>Witt-07-4</t>
  </si>
  <si>
    <t>0.711265 ± 20</t>
  </si>
  <si>
    <t>0.790146 ± 11</t>
  </si>
  <si>
    <t>0.735657 ± 5</t>
  </si>
  <si>
    <t>0.730346 ± 4</t>
  </si>
  <si>
    <t>0.739419 ± 5</t>
  </si>
  <si>
    <t>0.733031 ± 15</t>
  </si>
  <si>
    <t>0.730950 ± 20</t>
  </si>
  <si>
    <t>0.711914 ± 20</t>
  </si>
  <si>
    <t>0.717236 ± 10</t>
  </si>
  <si>
    <t>0.751430 ± 30</t>
  </si>
  <si>
    <t>0.848121 ± 17</t>
  </si>
  <si>
    <t>0.765276 ± 11</t>
  </si>
  <si>
    <t>0.715994 ± 10</t>
  </si>
  <si>
    <t>0.798661 ± 8</t>
  </si>
  <si>
    <t>1.077446 ± 14</t>
  </si>
  <si>
    <t>0.894212 ± 7</t>
  </si>
  <si>
    <t>0.854860 ± 7</t>
  </si>
  <si>
    <t>1.018305 ± 40</t>
  </si>
  <si>
    <t>1.078506 ± 7</t>
  </si>
  <si>
    <t>0.796743 ± 7</t>
  </si>
  <si>
    <t>0.734364 ± 12</t>
  </si>
  <si>
    <t>0.734413 ± 14</t>
  </si>
  <si>
    <t>0.749147 ± 3</t>
  </si>
  <si>
    <t>0.742321 ± 7</t>
  </si>
  <si>
    <t>0.745230 ± 11</t>
  </si>
  <si>
    <t>0.756292 ± 5</t>
  </si>
  <si>
    <t>0.763729 ± 6</t>
  </si>
  <si>
    <t>0.736832 ± 10</t>
  </si>
  <si>
    <t>0.742330 ± 20</t>
  </si>
  <si>
    <t>0.717835 ± 12</t>
  </si>
  <si>
    <t>0.727672 ± 26</t>
  </si>
  <si>
    <t>0.726697 ± 7</t>
  </si>
  <si>
    <t>0.742360 ± 10</t>
  </si>
  <si>
    <t>0.732056 ± 12</t>
  </si>
  <si>
    <t>0.708657 ± 3</t>
  </si>
  <si>
    <t>0.798806 ± 13</t>
  </si>
  <si>
    <t>0.809127 ± 7</t>
  </si>
  <si>
    <t>0.726659 ± 7</t>
  </si>
  <si>
    <t>0.732558 ± 8</t>
  </si>
  <si>
    <t>0.737852 ± 15</t>
  </si>
  <si>
    <t>0.734836 ± 12</t>
  </si>
  <si>
    <t>0.751726 ± 7</t>
  </si>
  <si>
    <t>0.707032 ± 8</t>
  </si>
  <si>
    <t>0.743865 ± 13</t>
  </si>
  <si>
    <t>0.763953 ± 4</t>
  </si>
  <si>
    <t>0.751731 ± 6</t>
  </si>
  <si>
    <t>0.748712 ± 3</t>
  </si>
  <si>
    <t>0.735684 ± 7</t>
  </si>
  <si>
    <t>0.731028 ± 7</t>
  </si>
  <si>
    <t>0.729335 ± 7</t>
  </si>
  <si>
    <t>0.733473 ± 4</t>
  </si>
  <si>
    <t>0.735665 ± 4</t>
  </si>
  <si>
    <t>0.726945 ± 7</t>
  </si>
  <si>
    <t>0.733959 ± 4</t>
  </si>
  <si>
    <t>0.726869 ± 6</t>
  </si>
  <si>
    <t>0.736395 ± 6</t>
  </si>
  <si>
    <t>0.749395 ± 6</t>
  </si>
  <si>
    <t>0.722882 ± 8</t>
  </si>
  <si>
    <t>0.758949 ± 9</t>
  </si>
  <si>
    <t>0.748393 ± 10</t>
  </si>
  <si>
    <t>0.762799 ± 5</t>
  </si>
  <si>
    <t>0.78475 ± 4</t>
  </si>
  <si>
    <t>0.79755 ± 6</t>
  </si>
  <si>
    <t>0.763832 ± 9</t>
  </si>
  <si>
    <t>0.725430 ± 9</t>
  </si>
  <si>
    <t>0.717885 ± 6</t>
  </si>
  <si>
    <t>0.715577 ± 7</t>
  </si>
  <si>
    <t>0.717555 ± 6</t>
  </si>
  <si>
    <t>0.512170 ± 10</t>
  </si>
  <si>
    <t>0.511985 ± 6</t>
  </si>
  <si>
    <t>0.512011 ± 4</t>
  </si>
  <si>
    <t>0.512002 ± 5</t>
  </si>
  <si>
    <t>0.512175 ± 5</t>
  </si>
  <si>
    <t>0.512046 ± 5</t>
  </si>
  <si>
    <t>0.512070 ± 10</t>
  </si>
  <si>
    <t>0.512008 ± 5</t>
  </si>
  <si>
    <t>0.512037 ± 5</t>
  </si>
  <si>
    <t>0.511970 ± 10</t>
  </si>
  <si>
    <t>0.511954 ± 5</t>
  </si>
  <si>
    <t>0.51224 ± 6</t>
  </si>
  <si>
    <t>0.51217 ± 10</t>
  </si>
  <si>
    <t>0.512219 ± 5</t>
  </si>
  <si>
    <t>0.511972 ± 4</t>
  </si>
  <si>
    <t>0.511967 ± 6</t>
  </si>
  <si>
    <t>0.511972 ± 3</t>
  </si>
  <si>
    <t>0.511981 ± 5</t>
  </si>
  <si>
    <t>0.511969 ± 5</t>
  </si>
  <si>
    <t>0.511957 ± 5</t>
  </si>
  <si>
    <t>0.511966 ± 5</t>
  </si>
  <si>
    <t>0.511967 ± 5</t>
  </si>
  <si>
    <t>0.511966 ± 4</t>
  </si>
  <si>
    <t>0.511963 ± 4</t>
  </si>
  <si>
    <t>0.511916 ± 5</t>
  </si>
  <si>
    <t>0.511997 ± 4</t>
  </si>
  <si>
    <t>0.511939 ± 6</t>
  </si>
  <si>
    <t>0.511927 ± 6</t>
  </si>
  <si>
    <t>0.511988 ± 5</t>
  </si>
  <si>
    <t>0.511943 ± 7</t>
  </si>
  <si>
    <t>0.511943 ± 5</t>
  </si>
  <si>
    <t>0.511941 ± 5</t>
  </si>
  <si>
    <t>0.511891 ± 5</t>
  </si>
  <si>
    <t>0.512184 ± 6</t>
  </si>
  <si>
    <t>0.511878 ± 4</t>
  </si>
  <si>
    <t>0.511890 ± 5</t>
  </si>
  <si>
    <t>0.511934 ± 5</t>
  </si>
  <si>
    <t>0.511930 ± 10</t>
  </si>
  <si>
    <t>0.511878 ± 5</t>
  </si>
  <si>
    <t>0.511921 ± 5</t>
  </si>
  <si>
    <t>0.512212 ± 5</t>
  </si>
  <si>
    <t>0.512298 ± 6</t>
  </si>
  <si>
    <t>0.512053 ± 4</t>
  </si>
  <si>
    <t>0.512084 ± 5</t>
  </si>
  <si>
    <t>0.511963 ± 5</t>
  </si>
  <si>
    <t>0.512054 ± 5</t>
  </si>
  <si>
    <t>0.512016 ± 4</t>
  </si>
  <si>
    <t>0.511928 ± 4</t>
  </si>
  <si>
    <t>0.511996 ± 4</t>
  </si>
  <si>
    <t>0.512135 ± 5</t>
  </si>
  <si>
    <t>0.511997 ± 6</t>
  </si>
  <si>
    <t>0.511904 ± 4</t>
  </si>
  <si>
    <t>0.511904 ± 3</t>
  </si>
  <si>
    <t>0.512090 ± 5</t>
  </si>
  <si>
    <t>0.511852 ± 4</t>
  </si>
  <si>
    <t>0.512162 ± 4</t>
  </si>
  <si>
    <t>0.512235 ± 4</t>
  </si>
  <si>
    <t>0.512137 ± 5</t>
  </si>
  <si>
    <t>0.512280 ± 5</t>
  </si>
  <si>
    <t>0.512152 ± 5</t>
  </si>
  <si>
    <t>0.512124 ± 5</t>
  </si>
  <si>
    <t>0.511913 ± 4</t>
  </si>
  <si>
    <t>0.512048 ± 5</t>
  </si>
  <si>
    <t>− 4.3</t>
  </si>
  <si>
    <t>− 7.0</t>
  </si>
  <si>
    <t>− 6.6</t>
  </si>
  <si>
    <t>− 6.5</t>
  </si>
  <si>
    <t>− 2.7</t>
  </si>
  <si>
    <t>− 6.1</t>
  </si>
  <si>
    <t>− 4.7</t>
  </si>
  <si>
    <t>− 6.8</t>
  </si>
  <si>
    <t>− 6.4</t>
  </si>
  <si>
    <t>− 8.0</t>
  </si>
  <si>
    <t>− 8.2</t>
  </si>
  <si>
    <t>−3.7</t>
  </si>
  <si>
    <t>− 4.6</t>
  </si>
  <si>
    <t>− 7.8</t>
  </si>
  <si>
    <t>− 8.3</t>
  </si>
  <si>
    <t>−7.4</t>
  </si>
  <si>
    <t>− 8.1</t>
  </si>
  <si>
    <t>− 7.9</t>
  </si>
  <si>
    <t>− 8.4</t>
  </si>
  <si>
    <t>− 8.6</t>
  </si>
  <si>
    <t>− 7.3</t>
  </si>
  <si>
    <t>− 9.1</t>
  </si>
  <si>
    <t>− 9.2</t>
  </si>
  <si>
    <t>− 10.0</t>
  </si>
  <si>
    <t>− 8.5</t>
  </si>
  <si>
    <t>− 9.3</t>
  </si>
  <si>
    <t>− 10.3</t>
  </si>
  <si>
    <t>− 3.8</t>
  </si>
  <si>
    <t>− 9.0</t>
  </si>
  <si>
    <t>− 8.8</t>
  </si>
  <si>
    <t>− 9.5</t>
  </si>
  <si>
    <t>− 11.0</t>
  </si>
  <si>
    <t>− 3.9</t>
  </si>
  <si>
    <t>− 3.2</t>
  </si>
  <si>
    <t>− 7.2</t>
  </si>
  <si>
    <t>− 5.2</t>
  </si>
  <si>
    <t>− 6.7</t>
  </si>
  <si>
    <t>− 9.6</t>
  </si>
  <si>
    <t>− 7.4</t>
  </si>
  <si>
    <t>− 8.7</t>
  </si>
  <si>
    <t>− 7.1</t>
  </si>
  <si>
    <t>− 6.2</t>
  </si>
  <si>
    <t>− 8.9</t>
  </si>
  <si>
    <t>− 10.7</t>
  </si>
  <si>
    <t>− 10.5</t>
  </si>
  <si>
    <t>− 10.4</t>
  </si>
  <si>
    <t>− 10.8</t>
  </si>
  <si>
    <t>− 11.8</t>
  </si>
  <si>
    <t>− 6.3</t>
  </si>
  <si>
    <t>− 5.8</t>
  </si>
  <si>
    <t>− 9.9</t>
  </si>
  <si>
    <t xml:space="preserve">        Whole-rock Sr&lt;comma&gt; Nd&lt;comma&gt; and Pb isotope data of Neoproterozoic to Cambro-Ordovician sedimentary and igneous rocks from the Saxo-Thuringian Terrane&lt;comma&gt; Germany.</t>
  </si>
  <si>
    <t>Samplea</t>
  </si>
  <si>
    <t>87Sr b</t>
  </si>
  <si>
    <t>87Sr(T)c</t>
  </si>
  <si>
    <t>143Nd b</t>
  </si>
  <si>
    <t>εNd(T)c</t>
  </si>
  <si>
    <t>206Pb d</t>
  </si>
  <si>
    <t>207Pb d</t>
  </si>
  <si>
    <t>208Pb d</t>
  </si>
  <si>
    <t>206Pb e</t>
  </si>
  <si>
    <t>207Pb e</t>
  </si>
  <si>
    <t>208Pb e</t>
  </si>
  <si>
    <t>86Sr</t>
  </si>
  <si>
    <t>144Nd</t>
  </si>
  <si>
    <t>204Pb</t>
  </si>
  <si>
    <t>GLU</t>
  </si>
  <si>
    <t>CAM</t>
  </si>
  <si>
    <t>VLU</t>
  </si>
  <si>
    <t>VXE</t>
  </si>
  <si>
    <t>ALI</t>
  </si>
  <si>
    <t>ORDmid</t>
  </si>
  <si>
    <t>RFR</t>
  </si>
  <si>
    <t>ROC</t>
  </si>
  <si>
    <t>ARO</t>
  </si>
  <si>
    <t>CAU</t>
  </si>
  <si>
    <t>LAS</t>
  </si>
  <si>
    <t>PEB</t>
  </si>
  <si>
    <t>QIA</t>
  </si>
  <si>
    <t>QIB</t>
  </si>
  <si>
    <t>VIB</t>
  </si>
  <si>
    <t>3C</t>
  </si>
  <si>
    <t>CTÑ</t>
  </si>
  <si>
    <t>PIV</t>
  </si>
  <si>
    <t>SVE</t>
  </si>
  <si>
    <t>TRA</t>
  </si>
  <si>
    <t>VAL</t>
  </si>
  <si>
    <t>CAP</t>
  </si>
  <si>
    <t>ORDup</t>
  </si>
  <si>
    <t>CST</t>
  </si>
  <si>
    <t>LMO</t>
  </si>
  <si>
    <t>RIO</t>
  </si>
  <si>
    <t>CU-10</t>
  </si>
  <si>
    <t>CU-13</t>
  </si>
  <si>
    <t>CU-14</t>
  </si>
  <si>
    <t>CU-3</t>
  </si>
  <si>
    <t>CU-4</t>
  </si>
  <si>
    <t>CU-6</t>
  </si>
  <si>
    <t>CU-7</t>
  </si>
  <si>
    <t>GAL</t>
  </si>
  <si>
    <t>GON</t>
  </si>
  <si>
    <t>ITA</t>
  </si>
  <si>
    <t>TEM</t>
  </si>
  <si>
    <t>DOM</t>
  </si>
  <si>
    <t>GMI</t>
  </si>
  <si>
    <t>GMP</t>
  </si>
  <si>
    <t>OFOh</t>
  </si>
  <si>
    <t>OFOn</t>
  </si>
  <si>
    <t>ROZ</t>
  </si>
  <si>
    <t>SVI</t>
  </si>
  <si>
    <t>VIA</t>
  </si>
  <si>
    <t>CU-25</t>
  </si>
  <si>
    <t>VAZ</t>
  </si>
  <si>
    <t>LOM</t>
  </si>
  <si>
    <t>MRA</t>
  </si>
  <si>
    <t>EUP</t>
  </si>
  <si>
    <t>VDR</t>
  </si>
  <si>
    <t>DEV</t>
  </si>
  <si>
    <t>VDR2</t>
  </si>
  <si>
    <t>Terra Cha, Candana</t>
  </si>
  <si>
    <t>Aliste, Luarca</t>
  </si>
  <si>
    <t>Alto Bierzo, Luarca</t>
  </si>
  <si>
    <t>Arouca, Luarca</t>
  </si>
  <si>
    <t>Caurel, Luarca</t>
  </si>
  <si>
    <t>Valdeorras, Luarca</t>
  </si>
  <si>
    <t>Valongo, Luarca</t>
  </si>
  <si>
    <t>Valdeorras, Casaio</t>
  </si>
  <si>
    <t>La Baña, Rozadais</t>
  </si>
  <si>
    <t>Valdeorras, Rosadais</t>
  </si>
  <si>
    <t>La Baña, Losadilla</t>
  </si>
  <si>
    <t>Monte Rande, Agüeira</t>
  </si>
  <si>
    <t>Oscos, Agüeira</t>
  </si>
  <si>
    <t>Villar del Rey, Gévora</t>
  </si>
  <si>
    <t>References</t>
  </si>
  <si>
    <t>ORDinf</t>
  </si>
  <si>
    <t>SIL</t>
  </si>
  <si>
    <t>DEVinf</t>
  </si>
  <si>
    <t>DEVsup</t>
  </si>
  <si>
    <t>CARBinf</t>
  </si>
  <si>
    <t>PERM</t>
  </si>
  <si>
    <t>KR06</t>
  </si>
  <si>
    <t>KR07.1</t>
  </si>
  <si>
    <t>KR18.3</t>
  </si>
  <si>
    <t>KR18.4</t>
  </si>
  <si>
    <t>KR32.2</t>
  </si>
  <si>
    <t>KR41</t>
  </si>
  <si>
    <t>KR55</t>
  </si>
  <si>
    <t>KR59.1</t>
  </si>
  <si>
    <t>KR62</t>
  </si>
  <si>
    <t>KR64</t>
  </si>
  <si>
    <t>KR65.2</t>
  </si>
  <si>
    <t>KR69.1</t>
  </si>
  <si>
    <t>KR72</t>
  </si>
  <si>
    <t>KR73</t>
  </si>
  <si>
    <t>KR76</t>
  </si>
  <si>
    <t>KR77</t>
  </si>
  <si>
    <t>KR82</t>
  </si>
  <si>
    <t>KR83</t>
  </si>
  <si>
    <t>KR84</t>
  </si>
  <si>
    <t>KR85</t>
  </si>
  <si>
    <t>KR86</t>
  </si>
  <si>
    <t>KR89.1</t>
  </si>
  <si>
    <t>KR95.1</t>
  </si>
  <si>
    <t>CIW</t>
  </si>
  <si>
    <t>(Al2O3/(Al2O3+CaO+Na2O))*100</t>
  </si>
  <si>
    <t>St8</t>
  </si>
  <si>
    <t>St10</t>
  </si>
  <si>
    <t>St11</t>
  </si>
  <si>
    <t>St12</t>
  </si>
  <si>
    <t>Si</t>
  </si>
  <si>
    <t>Ti</t>
  </si>
  <si>
    <t>Al</t>
  </si>
  <si>
    <t>Fe</t>
  </si>
  <si>
    <t>Mn</t>
  </si>
  <si>
    <t>Mg</t>
  </si>
  <si>
    <t>Ca</t>
  </si>
  <si>
    <t>Na</t>
  </si>
  <si>
    <t>K</t>
  </si>
  <si>
    <t>P</t>
  </si>
  <si>
    <t>Zr/Mn</t>
  </si>
  <si>
    <t>Fe/Mg</t>
  </si>
  <si>
    <t>ppm elémentaire</t>
  </si>
  <si>
    <t>SiO2/Al2O3</t>
  </si>
  <si>
    <t>Fe2O3t/K2O</t>
  </si>
  <si>
    <t>Log</t>
  </si>
  <si>
    <t>Diagramme Fe/K vs Si/Al</t>
  </si>
  <si>
    <t>non log</t>
  </si>
  <si>
    <t>Y/Ho</t>
  </si>
  <si>
    <t>Sm/Yb</t>
  </si>
  <si>
    <t>Roser &amp; Korsch 1988</t>
  </si>
  <si>
    <t>Discr fact 1</t>
  </si>
  <si>
    <t>Discr fact 2</t>
  </si>
  <si>
    <t>KR01</t>
  </si>
  <si>
    <t>KR02</t>
  </si>
  <si>
    <t>KR03</t>
  </si>
  <si>
    <t>KR04</t>
  </si>
  <si>
    <t>KR7.3</t>
  </si>
  <si>
    <t>KR7.2</t>
  </si>
  <si>
    <t>KR09</t>
  </si>
  <si>
    <t>KR08</t>
  </si>
  <si>
    <t>KR10.1</t>
  </si>
  <si>
    <t>KR10.2</t>
  </si>
  <si>
    <t>KR11</t>
  </si>
  <si>
    <t>KR12</t>
  </si>
  <si>
    <t>KR15</t>
  </si>
  <si>
    <t>KR16</t>
  </si>
  <si>
    <t>KR17</t>
  </si>
  <si>
    <t>KR18.1</t>
  </si>
  <si>
    <t>KR18.2</t>
  </si>
  <si>
    <t>KR20.1</t>
  </si>
  <si>
    <t>KR20.2</t>
  </si>
  <si>
    <t>KR21.1</t>
  </si>
  <si>
    <t>KR21.2</t>
  </si>
  <si>
    <t>KR22</t>
  </si>
  <si>
    <t>KR22A</t>
  </si>
  <si>
    <t>KR23.1</t>
  </si>
  <si>
    <t>KR23.2</t>
  </si>
  <si>
    <t>KR28.1</t>
  </si>
  <si>
    <t>KR28a</t>
  </si>
  <si>
    <t>KR32.1</t>
  </si>
  <si>
    <t>KR32.3</t>
  </si>
  <si>
    <t>KR33</t>
  </si>
  <si>
    <t>KR35</t>
  </si>
  <si>
    <t>KR36</t>
  </si>
  <si>
    <t>KR44</t>
  </si>
  <si>
    <t>KR48</t>
  </si>
  <si>
    <t>KR51</t>
  </si>
  <si>
    <t>KR56</t>
  </si>
  <si>
    <t>KR59.2</t>
  </si>
  <si>
    <t>KR63</t>
  </si>
  <si>
    <t>KR65.1</t>
  </si>
  <si>
    <t>KR65.3</t>
  </si>
  <si>
    <t>KR69.2</t>
  </si>
  <si>
    <t>KR71</t>
  </si>
  <si>
    <t>KR74.1</t>
  </si>
  <si>
    <t>KR74.2</t>
  </si>
  <si>
    <t>KR79</t>
  </si>
  <si>
    <t>KR81</t>
  </si>
  <si>
    <t>KR87</t>
  </si>
  <si>
    <t>KR89.2</t>
  </si>
  <si>
    <t>KR92</t>
  </si>
  <si>
    <t>KR93</t>
  </si>
  <si>
    <t>KR95.2</t>
  </si>
  <si>
    <t>MnO/Fe2O3</t>
  </si>
  <si>
    <t>Zr/TiO2</t>
  </si>
  <si>
    <t>(Al/Al+Mn+Fe)*100</t>
  </si>
  <si>
    <t>(Al2O3/Al2O3+Fe2O3+2MnO)*100</t>
  </si>
  <si>
    <t>Fe2O3t+MnO</t>
  </si>
  <si>
    <t>SA2 pres SA4</t>
  </si>
  <si>
    <t>OT3 pres OT4</t>
  </si>
  <si>
    <t>RE2 kaoli. Blast</t>
  </si>
  <si>
    <t>SA-5 1973</t>
  </si>
  <si>
    <t>SA-9 1973</t>
  </si>
  <si>
    <t>OT-2 1973</t>
  </si>
  <si>
    <t>MO1 1980</t>
  </si>
  <si>
    <t>Slate Fine</t>
  </si>
  <si>
    <t>Slate Allem</t>
  </si>
  <si>
    <t>Slate Lorraine</t>
  </si>
  <si>
    <t>Slate Peta Fin</t>
  </si>
  <si>
    <t>Slate grosse Bl.</t>
  </si>
  <si>
    <t>IG/200</t>
  </si>
  <si>
    <t>ig/150</t>
  </si>
  <si>
    <t>IG/100</t>
  </si>
  <si>
    <t>IG/65-70</t>
  </si>
  <si>
    <t>IG/37-40</t>
  </si>
  <si>
    <t>IG/25-30</t>
  </si>
  <si>
    <t>IG/15-19</t>
  </si>
  <si>
    <t>ID/7-15</t>
  </si>
  <si>
    <t>ID/15-20</t>
  </si>
  <si>
    <t>ID/45-50</t>
  </si>
  <si>
    <t>ID/55-60</t>
  </si>
  <si>
    <t>ID/56-70</t>
  </si>
  <si>
    <t>2G/13-18</t>
  </si>
  <si>
    <t>2G/6-10</t>
  </si>
  <si>
    <t>2G/6</t>
  </si>
  <si>
    <t>2D/5-8</t>
  </si>
  <si>
    <t>2D/10-14</t>
  </si>
  <si>
    <t>2D/18-21</t>
  </si>
  <si>
    <t>3G/21-25</t>
  </si>
  <si>
    <t>3G/13-16</t>
  </si>
  <si>
    <t>3D/5-12</t>
  </si>
  <si>
    <t>3D/12-13</t>
  </si>
  <si>
    <t>3D/14-15</t>
  </si>
  <si>
    <t>3D/15-18</t>
  </si>
  <si>
    <t>3D/24-27</t>
  </si>
  <si>
    <t>3D/33-36</t>
  </si>
  <si>
    <t>3D/48-50</t>
  </si>
  <si>
    <t>La Fine</t>
  </si>
  <si>
    <t>Allemande</t>
  </si>
  <si>
    <t>Couv Allem.</t>
  </si>
  <si>
    <t>Grosse jaune</t>
  </si>
  <si>
    <t>Peta double</t>
  </si>
  <si>
    <t>Grosse blanche</t>
  </si>
  <si>
    <t>SA-3 1973</t>
  </si>
  <si>
    <t>p1</t>
  </si>
  <si>
    <t>P2</t>
  </si>
  <si>
    <t>P3</t>
  </si>
  <si>
    <t>P4</t>
  </si>
  <si>
    <t>P5</t>
  </si>
  <si>
    <t>P6</t>
  </si>
  <si>
    <t>P8</t>
  </si>
  <si>
    <t>P9</t>
  </si>
  <si>
    <t>P10</t>
  </si>
  <si>
    <t>P11</t>
  </si>
  <si>
    <t>P12</t>
  </si>
  <si>
    <t>B1</t>
  </si>
  <si>
    <t>B2</t>
  </si>
  <si>
    <t>B3</t>
  </si>
  <si>
    <t>Krosse</t>
  </si>
  <si>
    <t>L15(1)</t>
  </si>
  <si>
    <t>L21(2a)</t>
  </si>
  <si>
    <t>L22(2b)</t>
  </si>
  <si>
    <t>L28(4)</t>
  </si>
  <si>
    <t>L29(5)</t>
  </si>
  <si>
    <t>L26(3b)</t>
  </si>
  <si>
    <t>CO2</t>
  </si>
  <si>
    <t>Coticule non metam</t>
  </si>
  <si>
    <t>NMC2</t>
  </si>
  <si>
    <t>NMC3</t>
  </si>
  <si>
    <t xml:space="preserve">SA-4  1976 </t>
  </si>
  <si>
    <t xml:space="preserve">OT-4 1976 </t>
  </si>
  <si>
    <t>ANHYDROUS</t>
  </si>
  <si>
    <t>Normalisation par rapport aux MORB Sun 1980 + Bevin 1984 pour Yb et Cr</t>
  </si>
  <si>
    <t>Nombre d'atomes</t>
  </si>
  <si>
    <t>ASI1</t>
  </si>
  <si>
    <t>Nombre de molécule</t>
  </si>
  <si>
    <t>ASI2</t>
  </si>
  <si>
    <t>MALI</t>
  </si>
  <si>
    <t>SiO2</t>
  </si>
  <si>
    <t>Al2O3</t>
  </si>
  <si>
    <t>Fe2O3 tot</t>
  </si>
  <si>
    <t>Na2O</t>
  </si>
  <si>
    <t>K2O</t>
  </si>
  <si>
    <t>TiO2</t>
  </si>
  <si>
    <t>P2O5</t>
  </si>
  <si>
    <t>coeff anhydr</t>
  </si>
  <si>
    <t>As</t>
  </si>
  <si>
    <t>Be</t>
  </si>
  <si>
    <t>Bi</t>
  </si>
  <si>
    <t>Cd</t>
  </si>
  <si>
    <t>sample</t>
  </si>
  <si>
    <t>LaN/LuN</t>
  </si>
  <si>
    <t>LaN/SmN</t>
  </si>
  <si>
    <t>DyN/LuN</t>
  </si>
  <si>
    <t>Eu/Eu*</t>
  </si>
  <si>
    <t>SUMREE</t>
  </si>
  <si>
    <t>ECH.</t>
  </si>
  <si>
    <t>Ta</t>
  </si>
  <si>
    <t>Nb-Ta ano</t>
  </si>
  <si>
    <t>Na2O+K2O</t>
  </si>
  <si>
    <t>Al/(Na+K+2Ca)</t>
  </si>
  <si>
    <t>Al2O3/(Na2O+K2O+CaO)</t>
  </si>
  <si>
    <t>Ing Ag</t>
  </si>
  <si>
    <t>Na2O+K20-CaO</t>
  </si>
  <si>
    <t>La/Ta</t>
  </si>
  <si>
    <t>Ba/Ta</t>
  </si>
  <si>
    <t>Ta/Yb</t>
  </si>
  <si>
    <t>Th/Yb</t>
  </si>
  <si>
    <t>Mg#</t>
  </si>
  <si>
    <t>1</t>
  </si>
  <si>
    <t>biotite slate BLM</t>
  </si>
  <si>
    <t>Brab 1</t>
  </si>
  <si>
    <t>&lt; L.D.</t>
  </si>
  <si>
    <t>green slate TUBlower</t>
  </si>
  <si>
    <t>Brab 2</t>
  </si>
  <si>
    <t>green slate TUB middle</t>
  </si>
  <si>
    <t>Brab 3</t>
  </si>
  <si>
    <t>black slate JODorbais</t>
  </si>
  <si>
    <t>Brab 4</t>
  </si>
  <si>
    <t>black slate JODjod</t>
  </si>
  <si>
    <t>Brab 5</t>
  </si>
  <si>
    <t>black slate MST</t>
  </si>
  <si>
    <t>Brab 6</t>
  </si>
  <si>
    <t>arg. siltite ABV</t>
  </si>
  <si>
    <t>Brab 7</t>
  </si>
  <si>
    <t>grey slate RIG</t>
  </si>
  <si>
    <t>Brab 8</t>
  </si>
  <si>
    <t>green slate TUB</t>
  </si>
  <si>
    <t>Brab 9</t>
  </si>
  <si>
    <t>grey slate BRU</t>
  </si>
  <si>
    <t>Brab 10</t>
  </si>
  <si>
    <t>grey slate BGP</t>
  </si>
  <si>
    <t>Brab 11</t>
  </si>
  <si>
    <t>green slate FAL</t>
  </si>
  <si>
    <t>Brab 12</t>
  </si>
  <si>
    <t>black shale MSTupper</t>
  </si>
  <si>
    <t>Brab 13</t>
  </si>
  <si>
    <t>dark slate ITT</t>
  </si>
  <si>
    <t>Brab 20</t>
  </si>
  <si>
    <t>black slate FAU</t>
  </si>
  <si>
    <t>Brab 21</t>
  </si>
  <si>
    <t>green slate OIS</t>
  </si>
  <si>
    <t>Brab 22</t>
  </si>
  <si>
    <t>Brabant</t>
  </si>
  <si>
    <t>SiO2+Al2O3</t>
  </si>
  <si>
    <t>Lamens</t>
  </si>
  <si>
    <t>NM</t>
  </si>
  <si>
    <t>Kramm (1982)</t>
  </si>
  <si>
    <t>JALHAY Fm. (Sm1)</t>
  </si>
  <si>
    <t>Top Sm1c</t>
  </si>
  <si>
    <t>Theunissen</t>
  </si>
  <si>
    <t>Unit 2</t>
  </si>
  <si>
    <t>Unit 7</t>
  </si>
  <si>
    <t>Unit 8</t>
  </si>
  <si>
    <t>Bellevaux (Dv2)</t>
  </si>
  <si>
    <t>La Venne (Rv3)</t>
  </si>
  <si>
    <t>LE1</t>
  </si>
  <si>
    <t>SA15</t>
  </si>
  <si>
    <t>Unit 1</t>
  </si>
  <si>
    <t>Unit 4 viridine (part Mn4+)</t>
  </si>
  <si>
    <t>slate Tubize</t>
  </si>
  <si>
    <t>André (1983)</t>
  </si>
  <si>
    <t>slate Mousty</t>
  </si>
  <si>
    <t>Slate Mousty</t>
  </si>
  <si>
    <t>Andre (1983)</t>
  </si>
  <si>
    <t>Schiste Rigenée</t>
  </si>
  <si>
    <t>schiste Rigenée</t>
  </si>
  <si>
    <t>Siltite Tribotte</t>
  </si>
  <si>
    <t>siltite ABV</t>
  </si>
  <si>
    <t>Silurien</t>
  </si>
  <si>
    <t>Ordovicien</t>
  </si>
  <si>
    <t>Cambrien</t>
  </si>
  <si>
    <t>SLATES (Stavelot)</t>
  </si>
  <si>
    <t>Slates (Brabant)</t>
  </si>
  <si>
    <t>Slate (SPAIN)</t>
  </si>
  <si>
    <t>Slates (Thuringia)</t>
  </si>
  <si>
    <t>OTTRE Fm. (Sm2) Meuville</t>
  </si>
  <si>
    <t>Unit 3, rhodocrosite</t>
  </si>
  <si>
    <t>Coticules</t>
  </si>
  <si>
    <t>This study</t>
  </si>
  <si>
    <t>Divers</t>
  </si>
  <si>
    <t>Baijot + 1 Lammens</t>
  </si>
  <si>
    <t>Unit 5</t>
  </si>
  <si>
    <t>Unit 6</t>
  </si>
  <si>
    <t>9-31</t>
  </si>
  <si>
    <t>32-46</t>
  </si>
  <si>
    <t>Devillien</t>
  </si>
  <si>
    <t>Revinien</t>
  </si>
  <si>
    <t>Salmien</t>
  </si>
  <si>
    <t>Jalhay Sm1</t>
  </si>
  <si>
    <t>Ottré Sm2</t>
  </si>
  <si>
    <t>Meuville</t>
  </si>
  <si>
    <t>66</t>
  </si>
  <si>
    <t>Ottré Sm3</t>
  </si>
  <si>
    <t>Les Plattes</t>
  </si>
  <si>
    <t>Mn slates</t>
  </si>
  <si>
    <t>Units 1-4</t>
  </si>
  <si>
    <t>Unit 7-8</t>
  </si>
  <si>
    <t>Bihain</t>
  </si>
  <si>
    <t>Colanhan</t>
  </si>
  <si>
    <t>Slates de référence</t>
  </si>
  <si>
    <t>Cambrien-Silurien</t>
  </si>
  <si>
    <t>Références</t>
  </si>
  <si>
    <t>Espagne</t>
  </si>
  <si>
    <t>Thuringe</t>
  </si>
  <si>
    <t>Cambrien-Dévonien</t>
  </si>
  <si>
    <t>Cambrien-Permien</t>
  </si>
  <si>
    <t>Géochimie Salmien</t>
  </si>
  <si>
    <t>Total calc</t>
  </si>
  <si>
    <t>Total-volat.</t>
  </si>
  <si>
    <t>Facteur</t>
  </si>
  <si>
    <t>Valeurs ramenées à 100% sur base anhydre</t>
  </si>
  <si>
    <t>Ramené à 100% sur base anhydre</t>
  </si>
  <si>
    <t>100% anhydre</t>
  </si>
  <si>
    <t>TIV27</t>
  </si>
  <si>
    <t>TIV30A</t>
  </si>
  <si>
    <t>TIV30B</t>
  </si>
  <si>
    <t>VI20</t>
  </si>
  <si>
    <t>VI44</t>
  </si>
  <si>
    <t>VII3</t>
  </si>
  <si>
    <t>VIII7</t>
  </si>
  <si>
    <t>VI25</t>
  </si>
  <si>
    <t>Unit 5 &amp;6</t>
  </si>
  <si>
    <t xml:space="preserve">Unit 5  </t>
  </si>
  <si>
    <t>Coticule LA</t>
  </si>
  <si>
    <t>5-8</t>
  </si>
  <si>
    <t>49-63</t>
  </si>
  <si>
    <t>47-48</t>
  </si>
  <si>
    <t>64</t>
  </si>
  <si>
    <t>Slates Ardenne</t>
  </si>
  <si>
    <t>this study</t>
  </si>
  <si>
    <t>adjacent coticule</t>
  </si>
  <si>
    <t>71-73</t>
  </si>
  <si>
    <t>69</t>
  </si>
  <si>
    <t>70</t>
  </si>
  <si>
    <t>74-79</t>
  </si>
  <si>
    <t>80-90</t>
  </si>
  <si>
    <t>91-131</t>
  </si>
  <si>
    <t>135-146</t>
  </si>
  <si>
    <t>152-178</t>
  </si>
  <si>
    <t>179-181</t>
  </si>
  <si>
    <t>182</t>
  </si>
  <si>
    <t>132-134</t>
  </si>
  <si>
    <t>186-210</t>
  </si>
  <si>
    <t>213-262</t>
  </si>
  <si>
    <t>265-276</t>
  </si>
  <si>
    <t>279-281</t>
  </si>
  <si>
    <t>Sm1-Sm3</t>
  </si>
  <si>
    <t>Salmien LA</t>
  </si>
  <si>
    <t>147-151</t>
  </si>
  <si>
    <t>Fe2O3/FeO</t>
  </si>
  <si>
    <t>F1</t>
  </si>
  <si>
    <t>F2</t>
  </si>
  <si>
    <t>MOUSTY</t>
  </si>
  <si>
    <t>Formation</t>
  </si>
  <si>
    <t>Total</t>
  </si>
  <si>
    <t>Fe2O3t</t>
  </si>
  <si>
    <t>Lin., 2012</t>
  </si>
  <si>
    <t>MST</t>
  </si>
  <si>
    <t>Brab-6</t>
  </si>
  <si>
    <t>Brab-13</t>
  </si>
  <si>
    <t>André, 1991</t>
  </si>
  <si>
    <t>sed1/14</t>
  </si>
  <si>
    <t>sed2/1</t>
  </si>
  <si>
    <t>sed2/4</t>
  </si>
  <si>
    <t>sed2/5</t>
  </si>
  <si>
    <t>Van Tassel, 1986  Without garnet</t>
  </si>
  <si>
    <t>W7 206</t>
  </si>
  <si>
    <t>n.a.</t>
  </si>
  <si>
    <t>W7 210</t>
  </si>
  <si>
    <t>0.72</t>
  </si>
  <si>
    <t>W7 213</t>
  </si>
  <si>
    <t>W3 212</t>
  </si>
  <si>
    <t>W5 211</t>
  </si>
  <si>
    <t>C13</t>
  </si>
  <si>
    <t>C18</t>
  </si>
  <si>
    <t>G73</t>
  </si>
  <si>
    <t>V. Tassel 1986 with garnet</t>
  </si>
  <si>
    <t>W6</t>
  </si>
  <si>
    <t>C29</t>
  </si>
  <si>
    <t>C45</t>
  </si>
  <si>
    <t>G74</t>
  </si>
  <si>
    <t>V. Tassel 1986</t>
  </si>
  <si>
    <t>W19</t>
  </si>
  <si>
    <t>G2</t>
  </si>
  <si>
    <t>C14</t>
  </si>
  <si>
    <t>C8 217</t>
  </si>
  <si>
    <t>Mo1</t>
  </si>
  <si>
    <t>Mo2</t>
  </si>
  <si>
    <t>Stryckmans, 1987</t>
  </si>
  <si>
    <t>Mo4</t>
  </si>
  <si>
    <t>Mo5</t>
  </si>
  <si>
    <t>Mo6</t>
  </si>
  <si>
    <t>No4</t>
  </si>
  <si>
    <t>No6</t>
  </si>
  <si>
    <t>No3</t>
  </si>
  <si>
    <t>LIN. 2012</t>
  </si>
  <si>
    <t>JOD</t>
  </si>
  <si>
    <t>Brab-4</t>
  </si>
  <si>
    <t>Brab-5</t>
  </si>
  <si>
    <t>Stryckmans 1998</t>
  </si>
  <si>
    <t>J01</t>
  </si>
  <si>
    <t>&gt;3</t>
  </si>
  <si>
    <t>CHV</t>
  </si>
  <si>
    <t>Re8</t>
  </si>
  <si>
    <t>DY2</t>
  </si>
  <si>
    <t>L., 2012</t>
  </si>
  <si>
    <t>Brab-23</t>
  </si>
  <si>
    <t>Anhydre</t>
  </si>
  <si>
    <r>
      <t xml:space="preserve">Facteurs de normalisation des </t>
    </r>
    <r>
      <rPr>
        <b/>
        <sz val="12"/>
        <color indexed="33"/>
        <rFont val="Arial"/>
        <family val="2"/>
      </rPr>
      <t>terres rares au chondrite (Boynton,1984)</t>
    </r>
  </si>
  <si>
    <r>
      <t xml:space="preserve">Facteurs de normalisation des </t>
    </r>
    <r>
      <rPr>
        <b/>
        <sz val="12"/>
        <color indexed="33"/>
        <rFont val="Arial"/>
        <family val="2"/>
      </rPr>
      <t>NASC</t>
    </r>
  </si>
  <si>
    <r>
      <t>SiO</t>
    </r>
    <r>
      <rPr>
        <b/>
        <vertAlign val="subscript"/>
        <sz val="12"/>
        <rFont val="Arial"/>
        <family val="2"/>
      </rPr>
      <t>2</t>
    </r>
  </si>
  <si>
    <r>
      <t>TiO</t>
    </r>
    <r>
      <rPr>
        <b/>
        <vertAlign val="subscript"/>
        <sz val="12"/>
        <rFont val="Arial"/>
        <family val="2"/>
      </rPr>
      <t>2</t>
    </r>
  </si>
  <si>
    <r>
      <t>Al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O</t>
    </r>
    <r>
      <rPr>
        <b/>
        <vertAlign val="subscript"/>
        <sz val="12"/>
        <rFont val="Arial"/>
        <family val="2"/>
      </rPr>
      <t>3</t>
    </r>
  </si>
  <si>
    <r>
      <t>Fe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O</t>
    </r>
    <r>
      <rPr>
        <b/>
        <vertAlign val="subscript"/>
        <sz val="12"/>
        <rFont val="Arial"/>
        <family val="2"/>
      </rPr>
      <t>3</t>
    </r>
    <r>
      <rPr>
        <b/>
        <sz val="12"/>
        <rFont val="Arial"/>
        <family val="2"/>
      </rPr>
      <t>tot</t>
    </r>
  </si>
  <si>
    <r>
      <t>Na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O</t>
    </r>
  </si>
  <si>
    <r>
      <t>K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O</t>
    </r>
  </si>
  <si>
    <r>
      <t>P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O</t>
    </r>
    <r>
      <rPr>
        <b/>
        <vertAlign val="subscript"/>
        <sz val="12"/>
        <rFont val="Arial"/>
        <family val="2"/>
      </rPr>
      <t>5</t>
    </r>
  </si>
  <si>
    <r>
      <t>H</t>
    </r>
    <r>
      <rPr>
        <vertAlign val="subscript"/>
        <sz val="12"/>
        <color indexed="8"/>
        <rFont val="Arial"/>
        <family val="2"/>
      </rPr>
      <t>2</t>
    </r>
    <r>
      <rPr>
        <sz val="12"/>
        <color indexed="8"/>
        <rFont val="Arial"/>
        <family val="2"/>
      </rPr>
      <t>O</t>
    </r>
  </si>
  <si>
    <r>
      <t>CO</t>
    </r>
    <r>
      <rPr>
        <vertAlign val="subscript"/>
        <sz val="12"/>
        <color indexed="8"/>
        <rFont val="Arial"/>
        <family val="2"/>
      </rPr>
      <t>2</t>
    </r>
  </si>
  <si>
    <t>In</t>
  </si>
  <si>
    <t>U</t>
  </si>
  <si>
    <t>Dictyonema shale</t>
  </si>
  <si>
    <t>n=22</t>
  </si>
  <si>
    <t>Alum shale</t>
  </si>
  <si>
    <t>n=107</t>
  </si>
  <si>
    <t>Tremadocian</t>
  </si>
  <si>
    <t>Upper cambrian</t>
  </si>
  <si>
    <t>Phtanite</t>
  </si>
  <si>
    <t>Franquenie</t>
  </si>
  <si>
    <t>Bois des Rêves</t>
  </si>
  <si>
    <t>Schistose lydite</t>
  </si>
  <si>
    <t>Sc-1</t>
  </si>
  <si>
    <t>Sc-2</t>
  </si>
  <si>
    <t>Sc-3</t>
  </si>
  <si>
    <t>Sc-Ly</t>
  </si>
  <si>
    <t>Noir de Sclayn</t>
  </si>
  <si>
    <t>Chevlipont Formation</t>
  </si>
  <si>
    <t>LE13</t>
  </si>
  <si>
    <t>100.02</t>
  </si>
  <si>
    <t>LE14</t>
  </si>
  <si>
    <t>100.10</t>
  </si>
  <si>
    <t>LE15</t>
  </si>
  <si>
    <t>99.70</t>
  </si>
  <si>
    <t>LE16</t>
  </si>
  <si>
    <t>99.62</t>
  </si>
  <si>
    <t>LE17</t>
  </si>
  <si>
    <t>100.29</t>
  </si>
  <si>
    <t>Average 112 shale</t>
  </si>
  <si>
    <t>Gombacorta et al. 2019</t>
  </si>
  <si>
    <t>Telychian</t>
  </si>
  <si>
    <t>Baltic basin</t>
  </si>
  <si>
    <t>Poland</t>
  </si>
  <si>
    <t>6,0*</t>
  </si>
  <si>
    <t>Average shale</t>
  </si>
  <si>
    <t>Wedepohl 1991</t>
  </si>
  <si>
    <t>6,9*</t>
  </si>
  <si>
    <t>Na2O/Al2O3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</si>
</sst>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color theme="5" tint="-0.249977111117893"/>
      <name val="Calibri"/>
      <family val="2"/>
      <scheme val="minor"/>
    </font>
    <font>
      <sz val="10"/>
      <color theme="5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0"/>
      <color theme="9" tint="-0.249977111117893"/>
      <name val="Arial"/>
      <family val="2"/>
    </font>
    <font>
      <sz val="11"/>
      <color theme="6" tint="-0.249977111117893"/>
      <name val="Calibri"/>
      <family val="2"/>
      <scheme val="minor"/>
    </font>
    <font>
      <sz val="10"/>
      <color theme="6" tint="-0.249977111117893"/>
      <name val="Arial"/>
      <family val="2"/>
    </font>
    <font>
      <sz val="11"/>
      <color theme="6" tint="-0.499984740745262"/>
      <name val="Calibri"/>
      <family val="2"/>
      <scheme val="minor"/>
    </font>
    <font>
      <sz val="10"/>
      <color theme="6" tint="-0.499984740745262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6" tint="-0.249977111117893"/>
      <name val="Arial"/>
      <family val="2"/>
    </font>
    <font>
      <sz val="11"/>
      <color theme="3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theme="1" tint="0.34998626667073579"/>
      <name val="Arial"/>
      <family val="2"/>
    </font>
    <font>
      <sz val="10"/>
      <color theme="3"/>
      <name val="Arial"/>
      <family val="2"/>
    </font>
    <font>
      <sz val="11"/>
      <color rgb="FFF945D2"/>
      <name val="Calibri"/>
      <family val="2"/>
      <scheme val="minor"/>
    </font>
    <font>
      <sz val="10"/>
      <color rgb="FFF945D2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color indexed="33"/>
      <name val="Arial"/>
      <family val="2"/>
    </font>
    <font>
      <b/>
      <sz val="12"/>
      <color indexed="10"/>
      <name val="Arial"/>
      <family val="2"/>
    </font>
    <font>
      <sz val="12"/>
      <color theme="1"/>
      <name val="Arial"/>
      <family val="2"/>
    </font>
    <font>
      <sz val="12"/>
      <color indexed="33"/>
      <name val="Arial"/>
      <family val="2"/>
    </font>
    <font>
      <b/>
      <sz val="12"/>
      <color indexed="17"/>
      <name val="Arial"/>
      <family val="2"/>
    </font>
    <font>
      <b/>
      <vertAlign val="subscript"/>
      <sz val="12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color theme="1" tint="0.34998626667073579"/>
      <name val="Arial"/>
      <family val="2"/>
    </font>
    <font>
      <sz val="12"/>
      <color theme="3"/>
      <name val="Arial"/>
      <family val="2"/>
    </font>
    <font>
      <sz val="12"/>
      <color theme="6" tint="-0.249977111117893"/>
      <name val="Arial"/>
      <family val="2"/>
    </font>
    <font>
      <sz val="12"/>
      <color theme="6" tint="-0.499984740745262"/>
      <name val="Arial"/>
      <family val="2"/>
    </font>
    <font>
      <b/>
      <sz val="12"/>
      <color theme="6" tint="-0.499984740745262"/>
      <name val="Arial"/>
      <family val="2"/>
    </font>
    <font>
      <sz val="12"/>
      <color rgb="FFF945D2"/>
      <name val="Arial"/>
      <family val="2"/>
    </font>
    <font>
      <sz val="12"/>
      <color rgb="FF0070C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5" tint="-0.249977111117893"/>
      <name val="Arial"/>
      <family val="2"/>
    </font>
    <font>
      <sz val="12"/>
      <color theme="9" tint="-0.249977111117893"/>
      <name val="Arial"/>
      <family val="2"/>
    </font>
    <font>
      <b/>
      <sz val="12"/>
      <color theme="6" tint="-0.249977111117893"/>
      <name val="Arial"/>
      <family val="2"/>
    </font>
    <font>
      <b/>
      <sz val="12"/>
      <color theme="1" tint="0.34998626667073579"/>
      <name val="Arial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</cellStyleXfs>
  <cellXfs count="233">
    <xf numFmtId="0" fontId="0" fillId="0" borderId="0" xfId="0"/>
    <xf numFmtId="2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2" fontId="1" fillId="0" borderId="0" xfId="1" applyNumberFormat="1" applyAlignment="1">
      <alignment horizontal="center"/>
    </xf>
    <xf numFmtId="14" fontId="0" fillId="0" borderId="0" xfId="0" applyNumberFormat="1"/>
    <xf numFmtId="2" fontId="2" fillId="0" borderId="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0" borderId="3" xfId="1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8" fillId="0" borderId="0" xfId="1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" fontId="9" fillId="0" borderId="0" xfId="1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2" borderId="0" xfId="0" applyFont="1" applyFill="1" applyAlignment="1">
      <alignment horizontal="center"/>
    </xf>
    <xf numFmtId="2" fontId="11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/>
    </xf>
    <xf numFmtId="2" fontId="16" fillId="0" borderId="0" xfId="1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/>
    <xf numFmtId="165" fontId="0" fillId="0" borderId="0" xfId="0" applyNumberFormat="1"/>
    <xf numFmtId="0" fontId="7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2" fontId="18" fillId="0" borderId="0" xfId="1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2" fontId="17" fillId="0" borderId="0" xfId="0" applyNumberFormat="1" applyFont="1"/>
    <xf numFmtId="3" fontId="0" fillId="0" borderId="0" xfId="0" applyNumberFormat="1" applyAlignment="1">
      <alignment horizontal="center"/>
    </xf>
    <xf numFmtId="0" fontId="19" fillId="2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0" fillId="0" borderId="0" xfId="0" quotePrefix="1"/>
    <xf numFmtId="0" fontId="6" fillId="0" borderId="0" xfId="0" applyFont="1"/>
    <xf numFmtId="0" fontId="23" fillId="4" borderId="0" xfId="0" applyFont="1" applyFill="1" applyAlignment="1">
      <alignment horizontal="center"/>
    </xf>
    <xf numFmtId="2" fontId="23" fillId="4" borderId="0" xfId="0" applyNumberFormat="1" applyFont="1" applyFill="1" applyAlignment="1">
      <alignment horizontal="center"/>
    </xf>
    <xf numFmtId="2" fontId="23" fillId="4" borderId="0" xfId="1" applyNumberFormat="1" applyFont="1" applyFill="1" applyAlignment="1">
      <alignment horizontal="center"/>
    </xf>
    <xf numFmtId="0" fontId="21" fillId="0" borderId="0" xfId="0" applyFont="1"/>
    <xf numFmtId="2" fontId="24" fillId="0" borderId="0" xfId="0" applyNumberFormat="1" applyFont="1" applyAlignment="1">
      <alignment horizontal="center"/>
    </xf>
    <xf numFmtId="2" fontId="24" fillId="0" borderId="0" xfId="1" applyNumberFormat="1" applyFont="1" applyAlignment="1">
      <alignment horizontal="center"/>
    </xf>
    <xf numFmtId="0" fontId="25" fillId="0" borderId="0" xfId="0" applyFont="1"/>
    <xf numFmtId="2" fontId="25" fillId="0" borderId="0" xfId="0" applyNumberFormat="1" applyFont="1" applyAlignment="1">
      <alignment horizontal="center"/>
    </xf>
    <xf numFmtId="2" fontId="26" fillId="0" borderId="0" xfId="0" applyNumberFormat="1" applyFont="1" applyAlignment="1">
      <alignment horizontal="center"/>
    </xf>
    <xf numFmtId="2" fontId="26" fillId="0" borderId="0" xfId="1" applyNumberFormat="1" applyFont="1" applyAlignment="1">
      <alignment horizontal="center"/>
    </xf>
    <xf numFmtId="0" fontId="0" fillId="0" borderId="0" xfId="0" applyAlignment="1">
      <alignment horizontal="left"/>
    </xf>
    <xf numFmtId="0" fontId="17" fillId="5" borderId="0" xfId="0" applyFont="1" applyFill="1" applyAlignment="1">
      <alignment horizontal="center"/>
    </xf>
    <xf numFmtId="2" fontId="17" fillId="5" borderId="0" xfId="0" applyNumberFormat="1" applyFont="1" applyFill="1" applyAlignment="1">
      <alignment horizontal="center"/>
    </xf>
    <xf numFmtId="0" fontId="7" fillId="5" borderId="0" xfId="0" applyFont="1" applyFill="1" applyAlignment="1">
      <alignment horizontal="center"/>
    </xf>
    <xf numFmtId="2" fontId="7" fillId="5" borderId="0" xfId="0" applyNumberFormat="1" applyFont="1" applyFill="1" applyAlignment="1">
      <alignment horizontal="center"/>
    </xf>
    <xf numFmtId="2" fontId="2" fillId="0" borderId="0" xfId="1" applyNumberFormat="1" applyFont="1" applyAlignment="1">
      <alignment horizontal="center"/>
    </xf>
    <xf numFmtId="2" fontId="0" fillId="0" borderId="0" xfId="0" applyNumberFormat="1"/>
    <xf numFmtId="165" fontId="2" fillId="0" borderId="0" xfId="1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27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" fontId="0" fillId="0" borderId="0" xfId="0" quotePrefix="1" applyNumberFormat="1"/>
    <xf numFmtId="0" fontId="28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2" fontId="29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2" fontId="30" fillId="0" borderId="0" xfId="0" applyNumberFormat="1" applyFont="1" applyAlignment="1">
      <alignment horizontal="center"/>
    </xf>
    <xf numFmtId="17" fontId="29" fillId="0" borderId="0" xfId="0" applyNumberFormat="1" applyFont="1" applyAlignment="1">
      <alignment horizontal="center"/>
    </xf>
    <xf numFmtId="0" fontId="30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33" fillId="0" borderId="0" xfId="0" applyFont="1" applyAlignment="1">
      <alignment horizontal="center"/>
    </xf>
    <xf numFmtId="2" fontId="33" fillId="0" borderId="0" xfId="0" applyNumberFormat="1" applyFont="1" applyAlignment="1">
      <alignment horizontal="center"/>
    </xf>
    <xf numFmtId="0" fontId="33" fillId="0" borderId="0" xfId="0" applyFont="1"/>
    <xf numFmtId="0" fontId="34" fillId="0" borderId="0" xfId="0" applyFont="1"/>
    <xf numFmtId="2" fontId="28" fillId="0" borderId="0" xfId="0" applyNumberFormat="1" applyFont="1" applyAlignment="1">
      <alignment horizontal="center"/>
    </xf>
    <xf numFmtId="2" fontId="28" fillId="0" borderId="0" xfId="0" applyNumberFormat="1" applyFont="1"/>
    <xf numFmtId="0" fontId="28" fillId="0" borderId="0" xfId="0" applyFont="1"/>
    <xf numFmtId="2" fontId="33" fillId="0" borderId="0" xfId="0" applyNumberFormat="1" applyFont="1" applyAlignment="1">
      <alignment horizontal="left"/>
    </xf>
    <xf numFmtId="0" fontId="34" fillId="0" borderId="0" xfId="0" applyFont="1" applyAlignment="1">
      <alignment horizontal="center"/>
    </xf>
    <xf numFmtId="0" fontId="35" fillId="0" borderId="0" xfId="0" applyFont="1"/>
    <xf numFmtId="0" fontId="28" fillId="0" borderId="0" xfId="0" applyFont="1" applyAlignment="1">
      <alignment horizontal="center"/>
    </xf>
    <xf numFmtId="0" fontId="28" fillId="0" borderId="2" xfId="0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2" fontId="28" fillId="0" borderId="5" xfId="0" applyNumberFormat="1" applyFont="1" applyBorder="1" applyAlignment="1">
      <alignment horizontal="center"/>
    </xf>
    <xf numFmtId="2" fontId="28" fillId="0" borderId="3" xfId="1" applyNumberFormat="1" applyFont="1" applyBorder="1" applyAlignment="1">
      <alignment horizontal="center"/>
    </xf>
    <xf numFmtId="0" fontId="28" fillId="0" borderId="3" xfId="1" applyFont="1" applyBorder="1" applyAlignment="1">
      <alignment horizontal="center"/>
    </xf>
    <xf numFmtId="0" fontId="28" fillId="0" borderId="1" xfId="1" applyFont="1" applyBorder="1" applyAlignment="1">
      <alignment horizontal="center"/>
    </xf>
    <xf numFmtId="0" fontId="28" fillId="0" borderId="0" xfId="1" applyFont="1" applyAlignment="1">
      <alignment horizontal="center"/>
    </xf>
    <xf numFmtId="0" fontId="28" fillId="0" borderId="6" xfId="0" applyFont="1" applyBorder="1" applyAlignment="1">
      <alignment horizontal="center"/>
    </xf>
    <xf numFmtId="2" fontId="28" fillId="0" borderId="0" xfId="0" applyNumberFormat="1" applyFont="1" applyAlignment="1">
      <alignment horizontal="left"/>
    </xf>
    <xf numFmtId="0" fontId="32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0" fillId="3" borderId="7" xfId="0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2" fontId="40" fillId="0" borderId="0" xfId="0" applyNumberFormat="1" applyFont="1" applyAlignment="1">
      <alignment horizontal="center"/>
    </xf>
    <xf numFmtId="0" fontId="28" fillId="0" borderId="6" xfId="0" applyFont="1" applyBorder="1" applyAlignment="1">
      <alignment horizontal="left"/>
    </xf>
    <xf numFmtId="0" fontId="42" fillId="0" borderId="0" xfId="0" applyFont="1" applyAlignment="1">
      <alignment horizontal="left"/>
    </xf>
    <xf numFmtId="2" fontId="42" fillId="0" borderId="0" xfId="1" applyNumberFormat="1" applyFont="1" applyAlignment="1">
      <alignment horizontal="center"/>
    </xf>
    <xf numFmtId="0" fontId="43" fillId="0" borderId="0" xfId="0" applyFont="1"/>
    <xf numFmtId="2" fontId="43" fillId="0" borderId="0" xfId="0" applyNumberFormat="1" applyFont="1" applyAlignment="1">
      <alignment horizontal="center"/>
    </xf>
    <xf numFmtId="2" fontId="43" fillId="0" borderId="0" xfId="1" applyNumberFormat="1" applyFont="1" applyAlignment="1">
      <alignment horizontal="center"/>
    </xf>
    <xf numFmtId="165" fontId="43" fillId="0" borderId="0" xfId="0" applyNumberFormat="1" applyFont="1" applyAlignment="1">
      <alignment horizontal="center"/>
    </xf>
    <xf numFmtId="1" fontId="33" fillId="0" borderId="0" xfId="0" applyNumberFormat="1" applyFont="1" applyAlignment="1">
      <alignment horizontal="center"/>
    </xf>
    <xf numFmtId="164" fontId="43" fillId="0" borderId="0" xfId="0" applyNumberFormat="1" applyFont="1"/>
    <xf numFmtId="2" fontId="38" fillId="0" borderId="0" xfId="0" applyNumberFormat="1" applyFont="1" applyAlignment="1">
      <alignment horizontal="center"/>
    </xf>
    <xf numFmtId="2" fontId="33" fillId="0" borderId="0" xfId="1" applyNumberFormat="1" applyFont="1" applyAlignment="1">
      <alignment horizontal="center"/>
    </xf>
    <xf numFmtId="165" fontId="33" fillId="0" borderId="0" xfId="0" applyNumberFormat="1" applyFont="1" applyAlignment="1">
      <alignment horizontal="center"/>
    </xf>
    <xf numFmtId="0" fontId="45" fillId="0" borderId="0" xfId="0" applyFont="1"/>
    <xf numFmtId="0" fontId="45" fillId="0" borderId="0" xfId="0" applyFont="1" applyAlignment="1">
      <alignment horizontal="left"/>
    </xf>
    <xf numFmtId="0" fontId="45" fillId="0" borderId="0" xfId="0" applyFont="1" applyAlignment="1">
      <alignment horizontal="center"/>
    </xf>
    <xf numFmtId="2" fontId="45" fillId="0" borderId="0" xfId="0" applyNumberFormat="1" applyFont="1" applyAlignment="1">
      <alignment horizontal="center"/>
    </xf>
    <xf numFmtId="0" fontId="46" fillId="0" borderId="0" xfId="0" applyFont="1"/>
    <xf numFmtId="0" fontId="43" fillId="5" borderId="0" xfId="0" applyFont="1" applyFill="1"/>
    <xf numFmtId="0" fontId="47" fillId="0" borderId="0" xfId="0" applyFont="1"/>
    <xf numFmtId="0" fontId="47" fillId="0" borderId="0" xfId="0" applyFont="1" applyAlignment="1">
      <alignment horizontal="left"/>
    </xf>
    <xf numFmtId="0" fontId="47" fillId="0" borderId="0" xfId="0" applyFont="1" applyAlignment="1">
      <alignment horizontal="center"/>
    </xf>
    <xf numFmtId="2" fontId="47" fillId="0" borderId="0" xfId="0" applyNumberFormat="1" applyFont="1" applyAlignment="1">
      <alignment horizontal="center"/>
    </xf>
    <xf numFmtId="2" fontId="47" fillId="0" borderId="0" xfId="1" applyNumberFormat="1" applyFont="1" applyAlignment="1">
      <alignment horizontal="center"/>
    </xf>
    <xf numFmtId="1" fontId="47" fillId="0" borderId="0" xfId="0" applyNumberFormat="1" applyFont="1" applyAlignment="1">
      <alignment horizontal="center"/>
    </xf>
    <xf numFmtId="165" fontId="47" fillId="0" borderId="0" xfId="0" applyNumberFormat="1" applyFont="1" applyAlignment="1">
      <alignment horizontal="center"/>
    </xf>
    <xf numFmtId="0" fontId="48" fillId="0" borderId="0" xfId="0" applyFont="1" applyAlignment="1">
      <alignment horizontal="left"/>
    </xf>
    <xf numFmtId="0" fontId="48" fillId="2" borderId="0" xfId="0" applyFont="1" applyFill="1" applyAlignment="1">
      <alignment horizontal="center"/>
    </xf>
    <xf numFmtId="1" fontId="47" fillId="0" borderId="0" xfId="1" applyNumberFormat="1" applyFont="1" applyAlignment="1">
      <alignment horizontal="center"/>
    </xf>
    <xf numFmtId="0" fontId="47" fillId="0" borderId="0" xfId="1" applyFont="1" applyAlignment="1">
      <alignment horizontal="center"/>
    </xf>
    <xf numFmtId="0" fontId="47" fillId="0" borderId="0" xfId="1" applyFont="1"/>
    <xf numFmtId="2" fontId="45" fillId="0" borderId="0" xfId="1" applyNumberFormat="1" applyFont="1" applyAlignment="1">
      <alignment horizontal="center"/>
    </xf>
    <xf numFmtId="1" fontId="45" fillId="0" borderId="0" xfId="0" applyNumberFormat="1" applyFont="1" applyAlignment="1">
      <alignment horizontal="center"/>
    </xf>
    <xf numFmtId="0" fontId="49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0" fontId="49" fillId="0" borderId="0" xfId="0" applyFont="1"/>
    <xf numFmtId="2" fontId="49" fillId="0" borderId="0" xfId="0" applyNumberFormat="1" applyFont="1" applyAlignment="1">
      <alignment horizontal="center"/>
    </xf>
    <xf numFmtId="2" fontId="49" fillId="0" borderId="0" xfId="1" applyNumberFormat="1" applyFont="1" applyAlignment="1">
      <alignment horizontal="center"/>
    </xf>
    <xf numFmtId="1" fontId="49" fillId="0" borderId="0" xfId="0" applyNumberFormat="1" applyFont="1" applyAlignment="1">
      <alignment horizont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2" fontId="46" fillId="0" borderId="0" xfId="0" applyNumberFormat="1" applyFont="1" applyAlignment="1">
      <alignment horizontal="center"/>
    </xf>
    <xf numFmtId="2" fontId="46" fillId="0" borderId="0" xfId="1" applyNumberFormat="1" applyFont="1" applyAlignment="1">
      <alignment horizontal="center"/>
    </xf>
    <xf numFmtId="1" fontId="46" fillId="0" borderId="0" xfId="0" applyNumberFormat="1" applyFont="1" applyAlignment="1">
      <alignment horizontal="center"/>
    </xf>
    <xf numFmtId="0" fontId="50" fillId="0" borderId="0" xfId="0" applyFont="1"/>
    <xf numFmtId="0" fontId="44" fillId="0" borderId="0" xfId="0" applyFont="1"/>
    <xf numFmtId="0" fontId="47" fillId="5" borderId="0" xfId="0" applyFont="1" applyFill="1"/>
    <xf numFmtId="0" fontId="51" fillId="0" borderId="0" xfId="0" applyFont="1" applyAlignment="1">
      <alignment horizontal="left"/>
    </xf>
    <xf numFmtId="2" fontId="33" fillId="0" borderId="0" xfId="0" applyNumberFormat="1" applyFont="1"/>
    <xf numFmtId="0" fontId="32" fillId="0" borderId="0" xfId="0" applyFont="1"/>
    <xf numFmtId="0" fontId="28" fillId="0" borderId="0" xfId="0" applyFont="1" applyAlignment="1">
      <alignment horizontal="right"/>
    </xf>
    <xf numFmtId="0" fontId="33" fillId="0" borderId="0" xfId="0" quotePrefix="1" applyFont="1"/>
    <xf numFmtId="2" fontId="28" fillId="0" borderId="0" xfId="0" applyNumberFormat="1" applyFont="1" applyAlignment="1">
      <alignment horizontal="right"/>
    </xf>
    <xf numFmtId="2" fontId="52" fillId="0" borderId="0" xfId="0" applyNumberFormat="1" applyFont="1" applyAlignment="1">
      <alignment horizontal="center"/>
    </xf>
    <xf numFmtId="0" fontId="52" fillId="0" borderId="0" xfId="1" applyFont="1"/>
    <xf numFmtId="0" fontId="52" fillId="0" borderId="0" xfId="1" applyFont="1" applyAlignment="1">
      <alignment horizontal="center"/>
    </xf>
    <xf numFmtId="1" fontId="52" fillId="0" borderId="0" xfId="1" applyNumberFormat="1" applyFont="1" applyAlignment="1">
      <alignment horizontal="center"/>
    </xf>
    <xf numFmtId="2" fontId="52" fillId="0" borderId="0" xfId="1" applyNumberFormat="1" applyFont="1" applyAlignment="1">
      <alignment horizontal="center"/>
    </xf>
    <xf numFmtId="0" fontId="53" fillId="0" borderId="0" xfId="0" applyFont="1"/>
    <xf numFmtId="0" fontId="53" fillId="0" borderId="0" xfId="0" applyFont="1" applyAlignment="1">
      <alignment horizontal="left"/>
    </xf>
    <xf numFmtId="0" fontId="53" fillId="0" borderId="0" xfId="0" applyFont="1" applyAlignment="1">
      <alignment horizontal="center"/>
    </xf>
    <xf numFmtId="2" fontId="53" fillId="0" borderId="0" xfId="0" applyNumberFormat="1" applyFont="1" applyAlignment="1">
      <alignment horizontal="center"/>
    </xf>
    <xf numFmtId="2" fontId="53" fillId="0" borderId="0" xfId="1" applyNumberFormat="1" applyFont="1" applyAlignment="1">
      <alignment horizontal="center"/>
    </xf>
    <xf numFmtId="1" fontId="53" fillId="0" borderId="0" xfId="0" applyNumberFormat="1" applyFont="1" applyAlignment="1">
      <alignment horizontal="center"/>
    </xf>
    <xf numFmtId="165" fontId="53" fillId="0" borderId="0" xfId="0" applyNumberFormat="1" applyFont="1" applyAlignment="1">
      <alignment horizontal="center"/>
    </xf>
    <xf numFmtId="0" fontId="54" fillId="0" borderId="0" xfId="0" applyFont="1"/>
    <xf numFmtId="0" fontId="54" fillId="0" borderId="0" xfId="0" applyFont="1" applyAlignment="1">
      <alignment horizontal="left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2" fontId="54" fillId="0" borderId="0" xfId="1" applyNumberFormat="1" applyFont="1" applyAlignment="1">
      <alignment horizontal="center"/>
    </xf>
    <xf numFmtId="1" fontId="54" fillId="0" borderId="0" xfId="0" applyNumberFormat="1" applyFont="1" applyAlignment="1">
      <alignment horizontal="center"/>
    </xf>
    <xf numFmtId="165" fontId="54" fillId="0" borderId="0" xfId="0" applyNumberFormat="1" applyFont="1" applyAlignment="1">
      <alignment horizont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horizontal="center"/>
    </xf>
    <xf numFmtId="0" fontId="46" fillId="0" borderId="0" xfId="1" applyFont="1"/>
    <xf numFmtId="0" fontId="46" fillId="0" borderId="0" xfId="1" applyFont="1" applyAlignment="1">
      <alignment horizontal="center"/>
    </xf>
    <xf numFmtId="1" fontId="46" fillId="0" borderId="0" xfId="1" applyNumberFormat="1" applyFont="1" applyAlignment="1">
      <alignment horizontal="center"/>
    </xf>
    <xf numFmtId="165" fontId="46" fillId="0" borderId="0" xfId="0" applyNumberFormat="1" applyFont="1" applyAlignment="1">
      <alignment horizontal="center"/>
    </xf>
    <xf numFmtId="14" fontId="46" fillId="0" borderId="0" xfId="0" applyNumberFormat="1" applyFont="1" applyAlignment="1">
      <alignment horizontal="center"/>
    </xf>
    <xf numFmtId="0" fontId="56" fillId="4" borderId="0" xfId="0" applyFont="1" applyFill="1" applyAlignment="1">
      <alignment horizontal="left"/>
    </xf>
    <xf numFmtId="0" fontId="56" fillId="4" borderId="0" xfId="0" applyFont="1" applyFill="1" applyAlignment="1">
      <alignment horizontal="center"/>
    </xf>
    <xf numFmtId="2" fontId="56" fillId="4" borderId="0" xfId="0" applyNumberFormat="1" applyFont="1" applyFill="1" applyAlignment="1">
      <alignment horizontal="center"/>
    </xf>
    <xf numFmtId="2" fontId="42" fillId="4" borderId="0" xfId="1" applyNumberFormat="1" applyFont="1" applyFill="1" applyAlignment="1">
      <alignment horizontal="center"/>
    </xf>
    <xf numFmtId="2" fontId="51" fillId="4" borderId="0" xfId="0" applyNumberFormat="1" applyFont="1" applyFill="1" applyAlignment="1">
      <alignment horizontal="center"/>
    </xf>
    <xf numFmtId="0" fontId="56" fillId="4" borderId="0" xfId="1" applyFont="1" applyFill="1"/>
    <xf numFmtId="0" fontId="56" fillId="4" borderId="0" xfId="1" applyFont="1" applyFill="1" applyAlignment="1">
      <alignment horizontal="center"/>
    </xf>
    <xf numFmtId="1" fontId="56" fillId="4" borderId="0" xfId="1" applyNumberFormat="1" applyFont="1" applyFill="1" applyAlignment="1">
      <alignment horizontal="center"/>
    </xf>
    <xf numFmtId="0" fontId="56" fillId="4" borderId="0" xfId="0" applyFont="1" applyFill="1"/>
    <xf numFmtId="165" fontId="56" fillId="4" borderId="0" xfId="0" applyNumberFormat="1" applyFont="1" applyFill="1" applyAlignment="1">
      <alignment horizontal="center"/>
    </xf>
    <xf numFmtId="2" fontId="42" fillId="4" borderId="0" xfId="0" applyNumberFormat="1" applyFont="1" applyFill="1" applyAlignment="1">
      <alignment horizontal="center"/>
    </xf>
    <xf numFmtId="1" fontId="51" fillId="4" borderId="0" xfId="0" applyNumberFormat="1" applyFont="1" applyFill="1" applyAlignment="1">
      <alignment horizontal="center"/>
    </xf>
    <xf numFmtId="164" fontId="42" fillId="4" borderId="0" xfId="0" applyNumberFormat="1" applyFont="1" applyFill="1"/>
    <xf numFmtId="2" fontId="56" fillId="4" borderId="0" xfId="1" applyNumberFormat="1" applyFont="1" applyFill="1" applyAlignment="1">
      <alignment horizontal="center"/>
    </xf>
    <xf numFmtId="0" fontId="39" fillId="4" borderId="0" xfId="0" applyFont="1" applyFill="1" applyAlignment="1">
      <alignment horizontal="center"/>
    </xf>
    <xf numFmtId="2" fontId="39" fillId="4" borderId="0" xfId="0" applyNumberFormat="1" applyFont="1" applyFill="1" applyAlignment="1">
      <alignment horizontal="center"/>
    </xf>
    <xf numFmtId="0" fontId="51" fillId="4" borderId="0" xfId="0" applyFont="1" applyFill="1"/>
    <xf numFmtId="0" fontId="57" fillId="0" borderId="1" xfId="0" applyFont="1" applyBorder="1"/>
    <xf numFmtId="0" fontId="59" fillId="0" borderId="0" xfId="0" applyFont="1" applyAlignment="1">
      <alignment horizontal="left"/>
    </xf>
    <xf numFmtId="0" fontId="60" fillId="0" borderId="0" xfId="0" applyFont="1" applyAlignment="1">
      <alignment horizontal="left"/>
    </xf>
    <xf numFmtId="0" fontId="60" fillId="0" borderId="0" xfId="0" applyFont="1" applyAlignment="1">
      <alignment horizontal="center"/>
    </xf>
    <xf numFmtId="2" fontId="60" fillId="0" borderId="0" xfId="0" applyNumberFormat="1" applyFont="1" applyAlignment="1">
      <alignment horizontal="center"/>
    </xf>
    <xf numFmtId="2" fontId="61" fillId="0" borderId="0" xfId="0" applyNumberFormat="1" applyFont="1"/>
    <xf numFmtId="2" fontId="61" fillId="0" borderId="0" xfId="0" applyNumberFormat="1" applyFont="1" applyAlignment="1">
      <alignment horizontal="center"/>
    </xf>
    <xf numFmtId="2" fontId="61" fillId="0" borderId="0" xfId="1" applyNumberFormat="1" applyFont="1" applyAlignment="1">
      <alignment horizontal="center"/>
    </xf>
    <xf numFmtId="0" fontId="61" fillId="0" borderId="0" xfId="0" applyFont="1" applyAlignment="1">
      <alignment horizontal="center"/>
    </xf>
    <xf numFmtId="0" fontId="61" fillId="0" borderId="0" xfId="0" applyFont="1"/>
    <xf numFmtId="1" fontId="61" fillId="0" borderId="0" xfId="0" applyNumberFormat="1" applyFont="1" applyAlignment="1">
      <alignment horizontal="center"/>
    </xf>
    <xf numFmtId="165" fontId="61" fillId="0" borderId="0" xfId="0" applyNumberFormat="1" applyFont="1" applyAlignment="1">
      <alignment horizontal="center"/>
    </xf>
    <xf numFmtId="164" fontId="61" fillId="0" borderId="0" xfId="0" applyNumberFormat="1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57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28" fillId="5" borderId="0" xfId="0" applyFont="1" applyFill="1" applyAlignment="1">
      <alignment horizontal="left"/>
    </xf>
    <xf numFmtId="0" fontId="52" fillId="5" borderId="0" xfId="0" applyFont="1" applyFill="1" applyAlignment="1">
      <alignment horizontal="center"/>
    </xf>
    <xf numFmtId="0" fontId="28" fillId="5" borderId="0" xfId="0" applyFont="1" applyFill="1" applyAlignment="1">
      <alignment horizontal="center"/>
    </xf>
    <xf numFmtId="2" fontId="33" fillId="5" borderId="0" xfId="0" applyNumberFormat="1" applyFont="1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33" fillId="5" borderId="0" xfId="0" applyFont="1" applyFill="1"/>
    <xf numFmtId="2" fontId="33" fillId="5" borderId="0" xfId="0" applyNumberFormat="1" applyFont="1" applyFill="1" applyAlignment="1">
      <alignment horizontal="center"/>
    </xf>
    <xf numFmtId="0" fontId="33" fillId="5" borderId="0" xfId="0" applyFont="1" applyFill="1" applyAlignment="1">
      <alignment horizontal="center"/>
    </xf>
    <xf numFmtId="1" fontId="33" fillId="5" borderId="0" xfId="0" applyNumberFormat="1" applyFont="1" applyFill="1" applyAlignment="1">
      <alignment horizontal="center"/>
    </xf>
    <xf numFmtId="165" fontId="33" fillId="5" borderId="0" xfId="0" applyNumberFormat="1" applyFont="1" applyFill="1" applyAlignment="1">
      <alignment horizontal="center"/>
    </xf>
    <xf numFmtId="164" fontId="33" fillId="5" borderId="0" xfId="0" applyNumberFormat="1" applyFont="1" applyFill="1"/>
    <xf numFmtId="0" fontId="51" fillId="5" borderId="0" xfId="0" applyFont="1" applyFill="1" applyAlignment="1">
      <alignment horizontal="center"/>
    </xf>
    <xf numFmtId="2" fontId="28" fillId="0" borderId="0" xfId="0" applyNumberFormat="1" applyFont="1" applyAlignment="1">
      <alignment horizontal="center"/>
    </xf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  <cellStyle name="Normal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3.xml"/><Relationship Id="rId13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2.xml"/><Relationship Id="rId12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worksheet" Target="worksheets/sheet6.xml"/><Relationship Id="rId5" Type="http://schemas.openxmlformats.org/officeDocument/2006/relationships/chartsheet" Target="chartsheets/sheet4.xml"/><Relationship Id="rId15" Type="http://schemas.openxmlformats.org/officeDocument/2006/relationships/calcChain" Target="calcChain.xml"/><Relationship Id="rId10" Type="http://schemas.openxmlformats.org/officeDocument/2006/relationships/worksheet" Target="worksheets/sheet5.xml"/><Relationship Id="rId4" Type="http://schemas.openxmlformats.org/officeDocument/2006/relationships/chartsheet" Target="chartsheets/sheet3.xml"/><Relationship Id="rId9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54431074072201E-2"/>
          <c:y val="2.54275141644465E-2"/>
          <c:w val="0.71762381382650797"/>
          <c:h val="0.92403972265345302"/>
        </c:manualLayout>
      </c:layout>
      <c:scatterChart>
        <c:scatterStyle val="lineMarker"/>
        <c:varyColors val="0"/>
        <c:ser>
          <c:idx val="3"/>
          <c:order val="0"/>
          <c:tx>
            <c:v>NASC-MRPS-LPC</c:v>
          </c:tx>
          <c:spPr>
            <a:ln w="28575">
              <a:noFill/>
            </a:ln>
          </c:spPr>
          <c:marker>
            <c:symbol val="square"/>
            <c:size val="9"/>
            <c:spPr>
              <a:noFill/>
              <a:ln w="19050">
                <a:solidFill>
                  <a:schemeClr val="tx1"/>
                </a:solidFill>
              </a:ln>
            </c:spPr>
          </c:marker>
          <c:xVal>
            <c:numRef>
              <c:f>TAB!$Q$279:$Q$281</c:f>
              <c:numCache>
                <c:formatCode>0.00</c:formatCode>
                <c:ptCount val="3"/>
              </c:numCache>
            </c:numRef>
          </c:xVal>
          <c:yVal>
            <c:numRef>
              <c:f>TAB!$R$279:$R$281</c:f>
              <c:numCache>
                <c:formatCode>0.00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77-482B-87AB-1F665B81E993}"/>
            </c:ext>
          </c:extLst>
        </c:ser>
        <c:ser>
          <c:idx val="5"/>
          <c:order val="1"/>
          <c:tx>
            <c:v>SLATE, Thuringia, Cambrian to Permian</c:v>
          </c:tx>
          <c:spPr>
            <a:ln w="28575">
              <a:noFill/>
            </a:ln>
          </c:spPr>
          <c:marker>
            <c:symbol val="plus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1-3177-482B-87AB-1F665B81E993}"/>
              </c:ext>
            </c:extLst>
          </c:dPt>
          <c:xVal>
            <c:numRef>
              <c:f>TAB!$Q$265:$Q$276</c:f>
              <c:numCache>
                <c:formatCode>0.00</c:formatCode>
                <c:ptCount val="12"/>
                <c:pt idx="0">
                  <c:v>0.45</c:v>
                </c:pt>
                <c:pt idx="1">
                  <c:v>2.85</c:v>
                </c:pt>
                <c:pt idx="2">
                  <c:v>2.23</c:v>
                </c:pt>
                <c:pt idx="3">
                  <c:v>0.99</c:v>
                </c:pt>
                <c:pt idx="4">
                  <c:v>2.79</c:v>
                </c:pt>
                <c:pt idx="5">
                  <c:v>0</c:v>
                </c:pt>
                <c:pt idx="6">
                  <c:v>0.1</c:v>
                </c:pt>
                <c:pt idx="7">
                  <c:v>1.96</c:v>
                </c:pt>
                <c:pt idx="8">
                  <c:v>1.6</c:v>
                </c:pt>
                <c:pt idx="9">
                  <c:v>0.59</c:v>
                </c:pt>
                <c:pt idx="10">
                  <c:v>1.66</c:v>
                </c:pt>
                <c:pt idx="11">
                  <c:v>7</c:v>
                </c:pt>
              </c:numCache>
            </c:numRef>
          </c:xVal>
          <c:yVal>
            <c:numRef>
              <c:f>TAB!$R$265:$R$276</c:f>
              <c:numCache>
                <c:formatCode>0.00</c:formatCode>
                <c:ptCount val="12"/>
                <c:pt idx="0">
                  <c:v>4.42</c:v>
                </c:pt>
                <c:pt idx="1">
                  <c:v>0.52</c:v>
                </c:pt>
                <c:pt idx="2">
                  <c:v>2.15</c:v>
                </c:pt>
                <c:pt idx="3">
                  <c:v>4.76</c:v>
                </c:pt>
                <c:pt idx="4">
                  <c:v>4.7</c:v>
                </c:pt>
                <c:pt idx="5">
                  <c:v>7.56</c:v>
                </c:pt>
                <c:pt idx="6">
                  <c:v>0.51</c:v>
                </c:pt>
                <c:pt idx="7">
                  <c:v>7.18</c:v>
                </c:pt>
                <c:pt idx="8">
                  <c:v>7.79</c:v>
                </c:pt>
                <c:pt idx="9">
                  <c:v>5.09</c:v>
                </c:pt>
                <c:pt idx="10">
                  <c:v>4.3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177-482B-87AB-1F665B81E993}"/>
            </c:ext>
          </c:extLst>
        </c:ser>
        <c:ser>
          <c:idx val="7"/>
          <c:order val="2"/>
          <c:tx>
            <c:v>SLATE, Spain, Cambrian to Devonian</c:v>
          </c:tx>
          <c:spPr>
            <a:ln w="28575">
              <a:noFill/>
            </a:ln>
          </c:spPr>
          <c:marker>
            <c:symbol val="star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xVal>
            <c:numRef>
              <c:f>TAB!$Q$213:$Q$262</c:f>
              <c:numCache>
                <c:formatCode>0.00</c:formatCode>
                <c:ptCount val="50"/>
              </c:numCache>
            </c:numRef>
          </c:xVal>
          <c:yVal>
            <c:numRef>
              <c:f>TAB!$R$213:$R$262</c:f>
              <c:numCache>
                <c:formatCode>0.00</c:formatCode>
                <c:ptCount val="5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177-482B-87AB-1F665B81E993}"/>
            </c:ext>
          </c:extLst>
        </c:ser>
        <c:ser>
          <c:idx val="4"/>
          <c:order val="3"/>
          <c:tx>
            <c:v>SLATE, Brabant, Cambrian to Silurian</c:v>
          </c:tx>
          <c:spPr>
            <a:ln w="3175">
              <a:noFill/>
            </a:ln>
          </c:spPr>
          <c:marker>
            <c:symbol val="dash"/>
            <c:size val="7"/>
            <c:spPr>
              <a:solidFill>
                <a:schemeClr val="tx1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TAB!$Q$186:$Q$210</c:f>
              <c:numCache>
                <c:formatCode>0.00</c:formatCode>
                <c:ptCount val="25"/>
                <c:pt idx="8">
                  <c:v>2.4700000000000002</c:v>
                </c:pt>
                <c:pt idx="9">
                  <c:v>4.72</c:v>
                </c:pt>
                <c:pt idx="10">
                  <c:v>2.5</c:v>
                </c:pt>
                <c:pt idx="11">
                  <c:v>2.5</c:v>
                </c:pt>
                <c:pt idx="12">
                  <c:v>2.0499999999999998</c:v>
                </c:pt>
                <c:pt idx="19">
                  <c:v>3.15</c:v>
                </c:pt>
                <c:pt idx="20">
                  <c:v>3.14</c:v>
                </c:pt>
                <c:pt idx="21">
                  <c:v>3.16</c:v>
                </c:pt>
                <c:pt idx="22">
                  <c:v>2.3199999999999998</c:v>
                </c:pt>
              </c:numCache>
            </c:numRef>
          </c:xVal>
          <c:yVal>
            <c:numRef>
              <c:f>TAB!$R$186:$R$210</c:f>
              <c:numCache>
                <c:formatCode>0.00</c:formatCode>
                <c:ptCount val="25"/>
                <c:pt idx="8">
                  <c:v>4.9800000000000004</c:v>
                </c:pt>
                <c:pt idx="9">
                  <c:v>1.71</c:v>
                </c:pt>
                <c:pt idx="10">
                  <c:v>3.75</c:v>
                </c:pt>
                <c:pt idx="11">
                  <c:v>3.75</c:v>
                </c:pt>
                <c:pt idx="12">
                  <c:v>3.7</c:v>
                </c:pt>
                <c:pt idx="19">
                  <c:v>3.73</c:v>
                </c:pt>
                <c:pt idx="20">
                  <c:v>4.71</c:v>
                </c:pt>
                <c:pt idx="21">
                  <c:v>4.03</c:v>
                </c:pt>
                <c:pt idx="22">
                  <c:v>5.49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177-482B-87AB-1F665B81E993}"/>
            </c:ext>
          </c:extLst>
        </c:ser>
        <c:ser>
          <c:idx val="10"/>
          <c:order val="4"/>
          <c:tx>
            <c:v>STAVELOT SLATE</c:v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TAB!$Q$69:$Q$181</c:f>
              <c:numCache>
                <c:formatCode>0.00</c:formatCode>
                <c:ptCount val="113"/>
                <c:pt idx="0">
                  <c:v>1.07</c:v>
                </c:pt>
                <c:pt idx="1">
                  <c:v>7.74</c:v>
                </c:pt>
                <c:pt idx="2">
                  <c:v>2.95</c:v>
                </c:pt>
                <c:pt idx="3">
                  <c:v>4.2699999999999996</c:v>
                </c:pt>
                <c:pt idx="4">
                  <c:v>3.9</c:v>
                </c:pt>
                <c:pt idx="5">
                  <c:v>2.31</c:v>
                </c:pt>
                <c:pt idx="6">
                  <c:v>17.89</c:v>
                </c:pt>
              </c:numCache>
            </c:numRef>
          </c:xVal>
          <c:yVal>
            <c:numRef>
              <c:f>TAB!$R$69:$R$181</c:f>
              <c:numCache>
                <c:formatCode>0.00</c:formatCode>
                <c:ptCount val="113"/>
                <c:pt idx="0">
                  <c:v>3.42</c:v>
                </c:pt>
                <c:pt idx="2">
                  <c:v>3.93</c:v>
                </c:pt>
                <c:pt idx="3">
                  <c:v>2.2799999999999998</c:v>
                </c:pt>
                <c:pt idx="4">
                  <c:v>2.91</c:v>
                </c:pt>
                <c:pt idx="5">
                  <c:v>4.26</c:v>
                </c:pt>
                <c:pt idx="6">
                  <c:v>0.28999999999999998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177-482B-87AB-1F665B81E993}"/>
            </c:ext>
          </c:extLst>
        </c:ser>
        <c:ser>
          <c:idx val="1"/>
          <c:order val="5"/>
          <c:tx>
            <c:v>COTICULE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TAB!$Q$8:$Q$63</c:f>
              <c:numCache>
                <c:formatCode>General</c:formatCode>
                <c:ptCount val="56"/>
              </c:numCache>
            </c:numRef>
          </c:xVal>
          <c:yVal>
            <c:numRef>
              <c:f>TAB!$R$8:$R$63</c:f>
              <c:numCache>
                <c:formatCode>General</c:formatCode>
                <c:ptCount val="5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177-482B-87AB-1F665B81E993}"/>
            </c:ext>
          </c:extLst>
        </c:ser>
        <c:ser>
          <c:idx val="0"/>
          <c:order val="6"/>
          <c:tx>
            <c:v>Mousty Fm, undifferentiated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chemeClr val="accent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TAB!$Q$286:$Q$303</c:f>
              <c:numCache>
                <c:formatCode>General</c:formatCode>
                <c:ptCount val="18"/>
              </c:numCache>
            </c:numRef>
          </c:xVal>
          <c:yVal>
            <c:numRef>
              <c:f>TAB!$R$286:$R$303</c:f>
              <c:numCache>
                <c:formatCode>General</c:formatCode>
                <c:ptCount val="1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177-482B-87AB-1F665B81E993}"/>
            </c:ext>
          </c:extLst>
        </c:ser>
        <c:ser>
          <c:idx val="2"/>
          <c:order val="7"/>
          <c:tx>
            <c:v>Jodoigne Fm</c:v>
          </c:tx>
          <c:spPr>
            <a:ln w="28575">
              <a:noFill/>
            </a:ln>
          </c:spPr>
          <c:marker>
            <c:symbol val="square"/>
            <c:size val="10"/>
            <c:spPr>
              <a:solidFill>
                <a:schemeClr val="tx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TAB!$Q$316:$Q$318</c:f>
              <c:numCache>
                <c:formatCode>General</c:formatCode>
                <c:ptCount val="3"/>
              </c:numCache>
            </c:numRef>
          </c:xVal>
          <c:yVal>
            <c:numRef>
              <c:f>TAB!$R$316:$R$318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177-482B-87AB-1F665B81E993}"/>
            </c:ext>
          </c:extLst>
        </c:ser>
        <c:ser>
          <c:idx val="6"/>
          <c:order val="8"/>
          <c:tx>
            <c:v>Chevlipont Fm</c:v>
          </c:tx>
          <c:spPr>
            <a:ln w="28575">
              <a:noFill/>
            </a:ln>
          </c:spPr>
          <c:marker>
            <c:symbol val="triangle"/>
            <c:size val="11"/>
            <c:spPr>
              <a:solidFill>
                <a:schemeClr val="accent3">
                  <a:lumMod val="75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TAB!$Q$319:$Q$321</c:f>
              <c:numCache>
                <c:formatCode>0.00</c:formatCode>
                <c:ptCount val="3"/>
                <c:pt idx="0">
                  <c:v>9.1742163907112353</c:v>
                </c:pt>
                <c:pt idx="1">
                  <c:v>8.2275214204604108</c:v>
                </c:pt>
                <c:pt idx="2">
                  <c:v>7.3941058413436149</c:v>
                </c:pt>
              </c:numCache>
            </c:numRef>
          </c:xVal>
          <c:yVal>
            <c:numRef>
              <c:f>TAB!$R$319:$R$321</c:f>
              <c:numCache>
                <c:formatCode>0.00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177-482B-87AB-1F665B81E993}"/>
            </c:ext>
          </c:extLst>
        </c:ser>
        <c:ser>
          <c:idx val="9"/>
          <c:order val="9"/>
          <c:tx>
            <c:v>Noir de Sclayn</c:v>
          </c:tx>
          <c:spPr>
            <a:ln w="28575">
              <a:noFill/>
            </a:ln>
          </c:spPr>
          <c:marker>
            <c:symbol val="diamond"/>
            <c:size val="11"/>
            <c:spPr>
              <a:solidFill>
                <a:schemeClr val="tx1"/>
              </a:solidFill>
              <a:ln w="15875">
                <a:solidFill>
                  <a:srgbClr val="FF0000"/>
                </a:solidFill>
              </a:ln>
            </c:spPr>
          </c:marker>
          <c:xVal>
            <c:numRef>
              <c:f>TAB!$U$342:$U$344</c:f>
              <c:numCache>
                <c:formatCode>General</c:formatCode>
                <c:ptCount val="3"/>
              </c:numCache>
            </c:numRef>
          </c:xVal>
          <c:yVal>
            <c:numRef>
              <c:f>TAB!$H$342:$H$344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177-482B-87AB-1F665B81E993}"/>
            </c:ext>
          </c:extLst>
        </c:ser>
        <c:ser>
          <c:idx val="8"/>
          <c:order val="10"/>
          <c:tx>
            <c:v>Phtanite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chemeClr val="tx1"/>
              </a:solidFill>
              <a:ln w="15875">
                <a:solidFill>
                  <a:schemeClr val="accent3">
                    <a:lumMod val="75000"/>
                  </a:schemeClr>
                </a:solidFill>
              </a:ln>
            </c:spPr>
          </c:marker>
          <c:xVal>
            <c:numRef>
              <c:f>TAB!$U$331:$U$340</c:f>
              <c:numCache>
                <c:formatCode>General</c:formatCode>
                <c:ptCount val="10"/>
              </c:numCache>
            </c:numRef>
          </c:xVal>
          <c:yVal>
            <c:numRef>
              <c:f>TAB!$H$331:$H$340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177-482B-87AB-1F665B81E993}"/>
            </c:ext>
          </c:extLst>
        </c:ser>
        <c:ser>
          <c:idx val="11"/>
          <c:order val="11"/>
          <c:tx>
            <c:v>Mousty Fm, with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0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TAB!$Q$308:$Q$315</c:f>
              <c:numCache>
                <c:formatCode>General</c:formatCode>
                <c:ptCount val="8"/>
              </c:numCache>
            </c:numRef>
          </c:xVal>
          <c:yVal>
            <c:numRef>
              <c:f>TAB!$R$308:$R$315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E8D-4DBB-BCEE-A10058FCB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06252400"/>
        <c:axId val="-1406251456"/>
      </c:scatterChart>
      <c:valAx>
        <c:axId val="-1406252400"/>
        <c:scaling>
          <c:orientation val="minMax"/>
          <c:max val="25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406251456"/>
        <c:crosses val="autoZero"/>
        <c:crossBetween val="midCat"/>
      </c:valAx>
      <c:valAx>
        <c:axId val="-1406251456"/>
        <c:scaling>
          <c:orientation val="minMax"/>
          <c:max val="15"/>
          <c:min val="0"/>
        </c:scaling>
        <c:delete val="0"/>
        <c:axPos val="l"/>
        <c:numFmt formatCode="General" sourceLinked="0"/>
        <c:majorTickMark val="out"/>
        <c:minorTickMark val="in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-1406252400"/>
        <c:crosses val="autoZero"/>
        <c:crossBetween val="midCat"/>
        <c:minorUnit val="0.5"/>
      </c:valAx>
    </c:plotArea>
    <c:legend>
      <c:legendPos val="r"/>
      <c:legendEntry>
        <c:idx val="2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ayout>
        <c:manualLayout>
          <c:xMode val="edge"/>
          <c:yMode val="edge"/>
          <c:x val="0.60569517840923703"/>
          <c:y val="3.3750683238905101E-2"/>
          <c:w val="0.36348162683347102"/>
          <c:h val="0.44712683853080898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54431074072201E-2"/>
          <c:y val="2.54275141644465E-2"/>
          <c:w val="0.71762381382650797"/>
          <c:h val="0.92403972265345302"/>
        </c:manualLayout>
      </c:layout>
      <c:scatterChart>
        <c:scatterStyle val="lineMarker"/>
        <c:varyColors val="0"/>
        <c:ser>
          <c:idx val="3"/>
          <c:order val="0"/>
          <c:tx>
            <c:v>NASC-MRPS-LPC</c:v>
          </c:tx>
          <c:spPr>
            <a:ln w="28575">
              <a:noFill/>
            </a:ln>
          </c:spPr>
          <c:marker>
            <c:symbol val="square"/>
            <c:size val="9"/>
            <c:spPr>
              <a:noFill/>
              <a:ln w="19050">
                <a:solidFill>
                  <a:schemeClr val="tx1"/>
                </a:solidFill>
              </a:ln>
            </c:spPr>
          </c:marker>
          <c:xVal>
            <c:numRef>
              <c:f>TAB!$G$279:$G$281</c:f>
              <c:numCache>
                <c:formatCode>0.00</c:formatCode>
                <c:ptCount val="3"/>
                <c:pt idx="0">
                  <c:v>3.5285815102328861</c:v>
                </c:pt>
                <c:pt idx="1">
                  <c:v>5.6585259485390322</c:v>
                </c:pt>
                <c:pt idx="2">
                  <c:v>8.9201877934272265</c:v>
                </c:pt>
              </c:numCache>
            </c:numRef>
          </c:xVal>
          <c:yVal>
            <c:numRef>
              <c:f>TAB!$H$279:$H$281</c:f>
              <c:numCache>
                <c:formatCode>0.00</c:formatCode>
                <c:ptCount val="3"/>
                <c:pt idx="0">
                  <c:v>0.10585744530698658</c:v>
                </c:pt>
                <c:pt idx="1">
                  <c:v>6.5416484954208459E-2</c:v>
                </c:pt>
                <c:pt idx="2">
                  <c:v>0.52407468064199125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E8-491C-99F3-9360DCC9AD67}"/>
            </c:ext>
          </c:extLst>
        </c:ser>
        <c:ser>
          <c:idx val="5"/>
          <c:order val="1"/>
          <c:tx>
            <c:v>SLATE, Thuringia, Cambrian to Permian</c:v>
          </c:tx>
          <c:spPr>
            <a:ln w="28575">
              <a:noFill/>
            </a:ln>
          </c:spPr>
          <c:marker>
            <c:symbol val="plus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1-67E8-491C-99F3-9360DCC9AD67}"/>
              </c:ext>
            </c:extLst>
          </c:dPt>
          <c:xVal>
            <c:numRef>
              <c:f>TAB!$G$265:$G$276</c:f>
              <c:numCache>
                <c:formatCode>0.00</c:formatCode>
                <c:ptCount val="12"/>
                <c:pt idx="0">
                  <c:v>6.107885218010062</c:v>
                </c:pt>
                <c:pt idx="1">
                  <c:v>3.5187147327698796</c:v>
                </c:pt>
                <c:pt idx="2">
                  <c:v>4.8494429942277302</c:v>
                </c:pt>
                <c:pt idx="3">
                  <c:v>6.5121667154539384</c:v>
                </c:pt>
                <c:pt idx="4">
                  <c:v>8.3382798587897167</c:v>
                </c:pt>
                <c:pt idx="5">
                  <c:v>9.7071520782531877</c:v>
                </c:pt>
                <c:pt idx="6">
                  <c:v>0.75147423653895407</c:v>
                </c:pt>
                <c:pt idx="7">
                  <c:v>10.569148958816742</c:v>
                </c:pt>
                <c:pt idx="8">
                  <c:v>10.823363144435794</c:v>
                </c:pt>
                <c:pt idx="9">
                  <c:v>6.4701130939975249</c:v>
                </c:pt>
                <c:pt idx="10">
                  <c:v>6.7521753277423837</c:v>
                </c:pt>
                <c:pt idx="11">
                  <c:v>7.2896164620367179</c:v>
                </c:pt>
              </c:numCache>
            </c:numRef>
          </c:xVal>
          <c:yVal>
            <c:numRef>
              <c:f>TAB!$H$265:$H$276</c:f>
              <c:numCache>
                <c:formatCode>0.00</c:formatCode>
                <c:ptCount val="12"/>
                <c:pt idx="0">
                  <c:v>0.16762987323988629</c:v>
                </c:pt>
                <c:pt idx="1">
                  <c:v>2.0534049560982023E-3</c:v>
                </c:pt>
                <c:pt idx="2">
                  <c:v>1.0504587878756048E-2</c:v>
                </c:pt>
                <c:pt idx="3">
                  <c:v>3.4254893778688469E-2</c:v>
                </c:pt>
                <c:pt idx="4">
                  <c:v>6.2482426817457581E-2</c:v>
                </c:pt>
                <c:pt idx="5">
                  <c:v>6.9406206765717056E-3</c:v>
                </c:pt>
                <c:pt idx="6">
                  <c:v>3.3845108986891789E-3</c:v>
                </c:pt>
                <c:pt idx="7">
                  <c:v>0.12879081391536845</c:v>
                </c:pt>
                <c:pt idx="8">
                  <c:v>0.20808269227316079</c:v>
                </c:pt>
                <c:pt idx="9">
                  <c:v>4.3549536041907089E-2</c:v>
                </c:pt>
                <c:pt idx="10">
                  <c:v>2.0992306319733822E-2</c:v>
                </c:pt>
                <c:pt idx="11">
                  <c:v>0.18432315911149985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7E8-491C-99F3-9360DCC9AD67}"/>
            </c:ext>
          </c:extLst>
        </c:ser>
        <c:ser>
          <c:idx val="4"/>
          <c:order val="2"/>
          <c:tx>
            <c:v>SLATE, Brabant, Cambrian to Silurian</c:v>
          </c:tx>
          <c:spPr>
            <a:ln w="3175">
              <a:noFill/>
            </a:ln>
          </c:spPr>
          <c:marker>
            <c:symbol val="dash"/>
            <c:size val="7"/>
            <c:spPr>
              <a:solidFill>
                <a:schemeClr val="tx1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TAB!$G$186:$G$210</c:f>
              <c:numCache>
                <c:formatCode>0.00</c:formatCode>
                <c:ptCount val="25"/>
                <c:pt idx="0">
                  <c:v>7.7035249685270655</c:v>
                </c:pt>
                <c:pt idx="1">
                  <c:v>7.7736708014868654</c:v>
                </c:pt>
                <c:pt idx="2">
                  <c:v>11.43623173167911</c:v>
                </c:pt>
                <c:pt idx="3">
                  <c:v>1.1286230167503657</c:v>
                </c:pt>
                <c:pt idx="4">
                  <c:v>2.7431474681922983</c:v>
                </c:pt>
                <c:pt idx="5">
                  <c:v>4.9411306380399953</c:v>
                </c:pt>
                <c:pt idx="6">
                  <c:v>7.2199056811856019</c:v>
                </c:pt>
                <c:pt idx="7">
                  <c:v>7.8189300411522629</c:v>
                </c:pt>
                <c:pt idx="8">
                  <c:v>8.3529856560672968</c:v>
                </c:pt>
                <c:pt idx="9">
                  <c:v>6.8753694494281508</c:v>
                </c:pt>
                <c:pt idx="10">
                  <c:v>6.996770721205599</c:v>
                </c:pt>
                <c:pt idx="11">
                  <c:v>6.996770721205599</c:v>
                </c:pt>
                <c:pt idx="12">
                  <c:v>6.4717197304939216</c:v>
                </c:pt>
                <c:pt idx="13">
                  <c:v>9.8203618139333244</c:v>
                </c:pt>
                <c:pt idx="14">
                  <c:v>8.070057116361415</c:v>
                </c:pt>
                <c:pt idx="15">
                  <c:v>7.905228860227143</c:v>
                </c:pt>
                <c:pt idx="16">
                  <c:v>3.9388780292998722</c:v>
                </c:pt>
                <c:pt idx="17">
                  <c:v>8.0496978665680103</c:v>
                </c:pt>
                <c:pt idx="18">
                  <c:v>2.3225738061165</c:v>
                </c:pt>
                <c:pt idx="19">
                  <c:v>7.5837691133804839</c:v>
                </c:pt>
                <c:pt idx="20">
                  <c:v>8.7929673913842965</c:v>
                </c:pt>
                <c:pt idx="21">
                  <c:v>7.9519091436589839</c:v>
                </c:pt>
                <c:pt idx="22">
                  <c:v>8.8359119926825098</c:v>
                </c:pt>
                <c:pt idx="23">
                  <c:v>10.332301471981806</c:v>
                </c:pt>
                <c:pt idx="24">
                  <c:v>10.062631814405316</c:v>
                </c:pt>
              </c:numCache>
            </c:numRef>
          </c:xVal>
          <c:yVal>
            <c:numRef>
              <c:f>TAB!$H$186:$H$210</c:f>
              <c:numCache>
                <c:formatCode>0.00</c:formatCode>
                <c:ptCount val="25"/>
                <c:pt idx="0">
                  <c:v>9.6516995383969767E-2</c:v>
                </c:pt>
                <c:pt idx="1">
                  <c:v>8.56200142003926E-2</c:v>
                </c:pt>
                <c:pt idx="2">
                  <c:v>9.1473031227000318E-2</c:v>
                </c:pt>
                <c:pt idx="3">
                  <c:v>4.211279913247633E-3</c:v>
                </c:pt>
                <c:pt idx="4">
                  <c:v>1.8145333447186413E-2</c:v>
                </c:pt>
                <c:pt idx="5">
                  <c:v>0.13851614578824342</c:v>
                </c:pt>
                <c:pt idx="6">
                  <c:v>0.39492064825804285</c:v>
                </c:pt>
                <c:pt idx="7">
                  <c:v>0.13786526520923387</c:v>
                </c:pt>
                <c:pt idx="8">
                  <c:v>0.21932618817351421</c:v>
                </c:pt>
                <c:pt idx="9">
                  <c:v>5.3813653084779345</c:v>
                </c:pt>
                <c:pt idx="10">
                  <c:v>0.57759458111265738</c:v>
                </c:pt>
                <c:pt idx="11">
                  <c:v>0.57759458111265738</c:v>
                </c:pt>
                <c:pt idx="12">
                  <c:v>0.13664504871921548</c:v>
                </c:pt>
                <c:pt idx="13">
                  <c:v>0.14908172004356143</c:v>
                </c:pt>
                <c:pt idx="14">
                  <c:v>8.2196977680359148E-2</c:v>
                </c:pt>
                <c:pt idx="15">
                  <c:v>0.15198359409970538</c:v>
                </c:pt>
                <c:pt idx="16">
                  <c:v>1.9967631418542572E-2</c:v>
                </c:pt>
                <c:pt idx="17">
                  <c:v>0.25075019525629955</c:v>
                </c:pt>
                <c:pt idx="18">
                  <c:v>3.0741506333810363E-2</c:v>
                </c:pt>
                <c:pt idx="19">
                  <c:v>6.2415284254808308E-2</c:v>
                </c:pt>
                <c:pt idx="20">
                  <c:v>9.4569503856859582E-2</c:v>
                </c:pt>
                <c:pt idx="21">
                  <c:v>6.2504362283617693E-2</c:v>
                </c:pt>
                <c:pt idx="22">
                  <c:v>0.10501565258301751</c:v>
                </c:pt>
                <c:pt idx="23">
                  <c:v>0.40432118263945926</c:v>
                </c:pt>
                <c:pt idx="24">
                  <c:v>0.17788287424639443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7E8-491C-99F3-9360DCC9AD67}"/>
            </c:ext>
          </c:extLst>
        </c:ser>
        <c:ser>
          <c:idx val="10"/>
          <c:order val="3"/>
          <c:tx>
            <c:v>STAVELOT SLATE</c:v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TAB!$G$69:$G$181</c:f>
              <c:numCache>
                <c:formatCode>0.00</c:formatCode>
                <c:ptCount val="113"/>
                <c:pt idx="0">
                  <c:v>4.9626642680422046</c:v>
                </c:pt>
                <c:pt idx="1">
                  <c:v>8.0784886755035998</c:v>
                </c:pt>
                <c:pt idx="2">
                  <c:v>7.5274108189738156</c:v>
                </c:pt>
                <c:pt idx="3">
                  <c:v>7.0466724967568402</c:v>
                </c:pt>
                <c:pt idx="4">
                  <c:v>7.3871659892602679</c:v>
                </c:pt>
                <c:pt idx="5">
                  <c:v>7.3335097615510136</c:v>
                </c:pt>
                <c:pt idx="6">
                  <c:v>18.944699938313921</c:v>
                </c:pt>
              </c:numCache>
            </c:numRef>
          </c:xVal>
          <c:yVal>
            <c:numRef>
              <c:f>TAB!$H$69:$H$181</c:f>
              <c:numCache>
                <c:formatCode>0.00</c:formatCode>
                <c:ptCount val="113"/>
                <c:pt idx="0">
                  <c:v>7.1387632806492615E-2</c:v>
                </c:pt>
                <c:pt idx="1">
                  <c:v>4.1749295480638757E-2</c:v>
                </c:pt>
                <c:pt idx="2">
                  <c:v>0.18529518036941683</c:v>
                </c:pt>
                <c:pt idx="3">
                  <c:v>0.36265371336679419</c:v>
                </c:pt>
                <c:pt idx="4">
                  <c:v>0.35225823429524006</c:v>
                </c:pt>
                <c:pt idx="5">
                  <c:v>0.42717855855367759</c:v>
                </c:pt>
                <c:pt idx="6">
                  <c:v>2.2365104611476521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7E8-491C-99F3-9360DCC9AD67}"/>
            </c:ext>
          </c:extLst>
        </c:ser>
        <c:ser>
          <c:idx val="1"/>
          <c:order val="4"/>
          <c:tx>
            <c:v>COTICULE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TAB!$G$8:$G$63</c:f>
              <c:numCache>
                <c:formatCode>General</c:formatCode>
                <c:ptCount val="56"/>
              </c:numCache>
            </c:numRef>
          </c:xVal>
          <c:yVal>
            <c:numRef>
              <c:f>TAB!$H$8:$H$63</c:f>
              <c:numCache>
                <c:formatCode>General</c:formatCode>
                <c:ptCount val="5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7E8-491C-99F3-9360DCC9AD67}"/>
            </c:ext>
          </c:extLst>
        </c:ser>
        <c:ser>
          <c:idx val="0"/>
          <c:order val="5"/>
          <c:tx>
            <c:v>Mousty Fm, undifferentiated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chemeClr val="accent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TAB!$G$286:$G$303</c:f>
              <c:numCache>
                <c:formatCode>General</c:formatCode>
                <c:ptCount val="18"/>
              </c:numCache>
            </c:numRef>
          </c:xVal>
          <c:yVal>
            <c:numRef>
              <c:f>TAB!$H$286:$H$303</c:f>
              <c:numCache>
                <c:formatCode>General</c:formatCode>
                <c:ptCount val="1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7E8-491C-99F3-9360DCC9AD67}"/>
            </c:ext>
          </c:extLst>
        </c:ser>
        <c:ser>
          <c:idx val="12"/>
          <c:order val="6"/>
          <c:tx>
            <c:v>Mousty Fm, no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C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TAB!$G$304:$G$307</c:f>
              <c:numCache>
                <c:formatCode>General</c:formatCode>
                <c:ptCount val="4"/>
              </c:numCache>
            </c:numRef>
          </c:xVal>
          <c:yVal>
            <c:numRef>
              <c:f>TAB!$H$304:$H$307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7FC-47A5-8BC1-17F30D4BC65E}"/>
            </c:ext>
          </c:extLst>
        </c:ser>
        <c:ser>
          <c:idx val="13"/>
          <c:order val="7"/>
          <c:tx>
            <c:v>Mousty Fm, with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0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TAB!$G$308:$G$315</c:f>
              <c:numCache>
                <c:formatCode>General</c:formatCode>
                <c:ptCount val="8"/>
              </c:numCache>
            </c:numRef>
          </c:xVal>
          <c:yVal>
            <c:numRef>
              <c:f>TAB!$H$308:$H$315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7FC-47A5-8BC1-17F30D4BC65E}"/>
            </c:ext>
          </c:extLst>
        </c:ser>
        <c:ser>
          <c:idx val="2"/>
          <c:order val="8"/>
          <c:tx>
            <c:v>Jodoigne Fm</c:v>
          </c:tx>
          <c:spPr>
            <a:ln w="28575">
              <a:noFill/>
            </a:ln>
          </c:spPr>
          <c:marker>
            <c:symbol val="square"/>
            <c:size val="10"/>
            <c:spPr>
              <a:solidFill>
                <a:schemeClr val="tx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TAB!$G$316:$G$318</c:f>
              <c:numCache>
                <c:formatCode>General</c:formatCode>
                <c:ptCount val="3"/>
              </c:numCache>
            </c:numRef>
          </c:xVal>
          <c:yVal>
            <c:numRef>
              <c:f>TAB!$H$316:$H$318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7E8-491C-99F3-9360DCC9AD67}"/>
            </c:ext>
          </c:extLst>
        </c:ser>
        <c:ser>
          <c:idx val="6"/>
          <c:order val="9"/>
          <c:tx>
            <c:v>Chevlipont Fm</c:v>
          </c:tx>
          <c:spPr>
            <a:ln w="28575">
              <a:noFill/>
            </a:ln>
          </c:spPr>
          <c:marker>
            <c:symbol val="triangle"/>
            <c:size val="11"/>
            <c:spPr>
              <a:solidFill>
                <a:srgbClr val="92D05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TAB!$G$319:$G$326</c:f>
              <c:numCache>
                <c:formatCode>0.00</c:formatCode>
                <c:ptCount val="8"/>
                <c:pt idx="0">
                  <c:v>9.1742163907112353</c:v>
                </c:pt>
                <c:pt idx="1">
                  <c:v>8.2275214204604108</c:v>
                </c:pt>
                <c:pt idx="2">
                  <c:v>7.3941058413436149</c:v>
                </c:pt>
                <c:pt idx="3">
                  <c:v>6.9539870914012081</c:v>
                </c:pt>
                <c:pt idx="4">
                  <c:v>7.1740033222591375</c:v>
                </c:pt>
                <c:pt idx="5">
                  <c:v>6.0805173133083024</c:v>
                </c:pt>
                <c:pt idx="6">
                  <c:v>6.8017970953923301</c:v>
                </c:pt>
                <c:pt idx="7">
                  <c:v>8.014515292897876</c:v>
                </c:pt>
              </c:numCache>
            </c:numRef>
          </c:xVal>
          <c:yVal>
            <c:numRef>
              <c:f>TAB!$H$319:$H$326</c:f>
              <c:numCache>
                <c:formatCode>0.00</c:formatCode>
                <c:ptCount val="8"/>
                <c:pt idx="0">
                  <c:v>0.27074872435697173</c:v>
                </c:pt>
                <c:pt idx="1">
                  <c:v>0.12387736141220194</c:v>
                </c:pt>
                <c:pt idx="2">
                  <c:v>0.11619309179254252</c:v>
                </c:pt>
                <c:pt idx="3">
                  <c:v>0.10410160316468875</c:v>
                </c:pt>
                <c:pt idx="4">
                  <c:v>0.11420265780730898</c:v>
                </c:pt>
                <c:pt idx="5">
                  <c:v>8.3437630371297464E-2</c:v>
                </c:pt>
                <c:pt idx="6">
                  <c:v>0.12537874830216275</c:v>
                </c:pt>
                <c:pt idx="7">
                  <c:v>0.13478486262312081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7E8-491C-99F3-9360DCC9AD67}"/>
            </c:ext>
          </c:extLst>
        </c:ser>
        <c:ser>
          <c:idx val="9"/>
          <c:order val="10"/>
          <c:tx>
            <c:v>Noir de Sclayn</c:v>
          </c:tx>
          <c:spPr>
            <a:ln w="28575">
              <a:noFill/>
            </a:ln>
          </c:spPr>
          <c:marker>
            <c:symbol val="diamond"/>
            <c:size val="11"/>
            <c:spPr>
              <a:solidFill>
                <a:schemeClr val="tx1"/>
              </a:solidFill>
              <a:ln w="15875">
                <a:solidFill>
                  <a:srgbClr val="FF0000"/>
                </a:solidFill>
              </a:ln>
            </c:spPr>
          </c:marker>
          <c:xVal>
            <c:numRef>
              <c:f>TAB!$U$342:$U$344</c:f>
              <c:numCache>
                <c:formatCode>General</c:formatCode>
                <c:ptCount val="3"/>
              </c:numCache>
            </c:numRef>
          </c:xVal>
          <c:yVal>
            <c:numRef>
              <c:f>TAB!$H$342:$H$344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7E8-491C-99F3-9360DCC9AD67}"/>
            </c:ext>
          </c:extLst>
        </c:ser>
        <c:ser>
          <c:idx val="8"/>
          <c:order val="11"/>
          <c:tx>
            <c:v>Phtanite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chemeClr val="tx1"/>
              </a:solidFill>
              <a:ln w="15875">
                <a:solidFill>
                  <a:schemeClr val="accent3">
                    <a:lumMod val="75000"/>
                  </a:schemeClr>
                </a:solidFill>
              </a:ln>
            </c:spPr>
          </c:marker>
          <c:xVal>
            <c:numRef>
              <c:f>TAB!$U$331:$U$340</c:f>
              <c:numCache>
                <c:formatCode>General</c:formatCode>
                <c:ptCount val="10"/>
              </c:numCache>
            </c:numRef>
          </c:xVal>
          <c:yVal>
            <c:numRef>
              <c:f>TAB!$H$331:$H$340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67E8-491C-99F3-9360DCC9AD67}"/>
            </c:ext>
          </c:extLst>
        </c:ser>
        <c:ser>
          <c:idx val="7"/>
          <c:order val="12"/>
          <c:tx>
            <c:v>Dictyonema shale (mean, n=22)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19050"/>
            </c:spPr>
          </c:marker>
          <c:xVal>
            <c:numRef>
              <c:f>TAB!$G$328</c:f>
              <c:numCache>
                <c:formatCode>0.00</c:formatCode>
                <c:ptCount val="1"/>
                <c:pt idx="0">
                  <c:v>5.9404322097623172</c:v>
                </c:pt>
              </c:numCache>
            </c:numRef>
          </c:xVal>
          <c:yVal>
            <c:numRef>
              <c:f>TAB!$H$328</c:f>
              <c:numCache>
                <c:formatCode>0.00</c:formatCode>
                <c:ptCount val="1"/>
                <c:pt idx="0">
                  <c:v>2.1795752007933652E-2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7FC-47A5-8BC1-17F30D4BC65E}"/>
            </c:ext>
          </c:extLst>
        </c:ser>
        <c:ser>
          <c:idx val="11"/>
          <c:order val="13"/>
          <c:tx>
            <c:v>Alum shale (mean, n=107)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19050">
                <a:solidFill>
                  <a:srgbClr val="00B0F0"/>
                </a:solidFill>
              </a:ln>
            </c:spPr>
          </c:marker>
          <c:xVal>
            <c:numRef>
              <c:f>TAB!$G$329</c:f>
              <c:numCache>
                <c:formatCode>General</c:formatCode>
                <c:ptCount val="1"/>
              </c:numCache>
            </c:numRef>
          </c:xVal>
          <c:yVal>
            <c:numRef>
              <c:f>TAB!$H$329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7FC-47A5-8BC1-17F30D4BC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291610336"/>
        <c:axId val="-1323415328"/>
      </c:scatterChart>
      <c:valAx>
        <c:axId val="-1291610336"/>
        <c:scaling>
          <c:orientation val="minMax"/>
          <c:max val="25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323415328"/>
        <c:crosses val="autoZero"/>
        <c:crossBetween val="midCat"/>
      </c:valAx>
      <c:valAx>
        <c:axId val="-1323415328"/>
        <c:scaling>
          <c:orientation val="minMax"/>
          <c:max val="25"/>
          <c:min val="0"/>
        </c:scaling>
        <c:delete val="0"/>
        <c:axPos val="l"/>
        <c:numFmt formatCode="General" sourceLinked="0"/>
        <c:majorTickMark val="out"/>
        <c:minorTickMark val="in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-1291610336"/>
        <c:crosses val="autoZero"/>
        <c:crossBetween val="midCat"/>
        <c:minorUnit val="0.5"/>
      </c:valAx>
    </c:plotArea>
    <c:legend>
      <c:legendPos val="r"/>
      <c:legendEntry>
        <c:idx val="10"/>
        <c:delete val="1"/>
      </c:legendEntry>
      <c:legendEntry>
        <c:idx val="11"/>
        <c:delete val="1"/>
      </c:legendEntry>
      <c:layout>
        <c:manualLayout>
          <c:xMode val="edge"/>
          <c:yMode val="edge"/>
          <c:x val="0.60569517840923703"/>
          <c:y val="3.3750683238905101E-2"/>
          <c:w val="0.33188820571593203"/>
          <c:h val="0.575319478082578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54431074072201E-2"/>
          <c:y val="2.54275141644465E-2"/>
          <c:w val="0.71762381382650797"/>
          <c:h val="0.92403972265345302"/>
        </c:manualLayout>
      </c:layout>
      <c:scatterChart>
        <c:scatterStyle val="lineMarker"/>
        <c:varyColors val="0"/>
        <c:ser>
          <c:idx val="3"/>
          <c:order val="0"/>
          <c:tx>
            <c:v>NASC-MRPS-LPC</c:v>
          </c:tx>
          <c:spPr>
            <a:ln w="28575">
              <a:noFill/>
            </a:ln>
          </c:spPr>
          <c:marker>
            <c:symbol val="square"/>
            <c:size val="9"/>
            <c:spPr>
              <a:noFill/>
              <a:ln w="19050">
                <a:solidFill>
                  <a:schemeClr val="tx1"/>
                </a:solidFill>
              </a:ln>
            </c:spPr>
          </c:marker>
          <c:xVal>
            <c:numRef>
              <c:f>TAB!$U$279:$U$281</c:f>
              <c:numCache>
                <c:formatCode>0.00</c:formatCode>
                <c:ptCount val="3"/>
                <c:pt idx="0">
                  <c:v>79.604798870853926</c:v>
                </c:pt>
                <c:pt idx="1">
                  <c:v>81.759703445268201</c:v>
                </c:pt>
                <c:pt idx="2">
                  <c:v>79.506496342395423</c:v>
                </c:pt>
              </c:numCache>
            </c:numRef>
          </c:xVal>
          <c:yVal>
            <c:numRef>
              <c:f>TAB!$H$279:$H$281</c:f>
              <c:numCache>
                <c:formatCode>0.00</c:formatCode>
                <c:ptCount val="3"/>
                <c:pt idx="0">
                  <c:v>0.10585744530698658</c:v>
                </c:pt>
                <c:pt idx="1">
                  <c:v>6.5416484954208459E-2</c:v>
                </c:pt>
                <c:pt idx="2">
                  <c:v>0.52407468064199125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9E-46F8-A454-3573A70EF920}"/>
            </c:ext>
          </c:extLst>
        </c:ser>
        <c:ser>
          <c:idx val="5"/>
          <c:order val="1"/>
          <c:tx>
            <c:v>SLATE, Thuringia, Cambrian to Permian</c:v>
          </c:tx>
          <c:spPr>
            <a:ln w="28575">
              <a:noFill/>
            </a:ln>
          </c:spPr>
          <c:marker>
            <c:symbol val="plus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1-489E-46F8-A454-3573A70EF920}"/>
              </c:ext>
            </c:extLst>
          </c:dPt>
          <c:xVal>
            <c:numRef>
              <c:f>TAB!$U$265:$U$276</c:f>
              <c:numCache>
                <c:formatCode>0.00</c:formatCode>
                <c:ptCount val="12"/>
                <c:pt idx="0">
                  <c:v>72.753645664658137</c:v>
                </c:pt>
                <c:pt idx="1">
                  <c:v>85.421646173685218</c:v>
                </c:pt>
                <c:pt idx="2">
                  <c:v>81.095418423996691</c:v>
                </c:pt>
                <c:pt idx="3">
                  <c:v>85.118220904619832</c:v>
                </c:pt>
                <c:pt idx="4">
                  <c:v>82.16439126495672</c:v>
                </c:pt>
                <c:pt idx="5">
                  <c:v>80.164168814403212</c:v>
                </c:pt>
                <c:pt idx="6">
                  <c:v>92.848415654039812</c:v>
                </c:pt>
                <c:pt idx="7">
                  <c:v>79.083946065387408</c:v>
                </c:pt>
                <c:pt idx="8">
                  <c:v>78.585544696056658</c:v>
                </c:pt>
                <c:pt idx="9">
                  <c:v>85.751110253945626</c:v>
                </c:pt>
                <c:pt idx="10">
                  <c:v>81.974956178560561</c:v>
                </c:pt>
                <c:pt idx="11">
                  <c:v>79.040269924083844</c:v>
                </c:pt>
              </c:numCache>
            </c:numRef>
          </c:xVal>
          <c:yVal>
            <c:numRef>
              <c:f>TAB!$H$265:$H$276</c:f>
              <c:numCache>
                <c:formatCode>0.00</c:formatCode>
                <c:ptCount val="12"/>
                <c:pt idx="0">
                  <c:v>0.16762987323988629</c:v>
                </c:pt>
                <c:pt idx="1">
                  <c:v>2.0534049560982023E-3</c:v>
                </c:pt>
                <c:pt idx="2">
                  <c:v>1.0504587878756048E-2</c:v>
                </c:pt>
                <c:pt idx="3">
                  <c:v>3.4254893778688469E-2</c:v>
                </c:pt>
                <c:pt idx="4">
                  <c:v>6.2482426817457581E-2</c:v>
                </c:pt>
                <c:pt idx="5">
                  <c:v>6.9406206765717056E-3</c:v>
                </c:pt>
                <c:pt idx="6">
                  <c:v>3.3845108986891789E-3</c:v>
                </c:pt>
                <c:pt idx="7">
                  <c:v>0.12879081391536845</c:v>
                </c:pt>
                <c:pt idx="8">
                  <c:v>0.20808269227316079</c:v>
                </c:pt>
                <c:pt idx="9">
                  <c:v>4.3549536041907089E-2</c:v>
                </c:pt>
                <c:pt idx="10">
                  <c:v>2.0992306319733822E-2</c:v>
                </c:pt>
                <c:pt idx="11">
                  <c:v>0.18432315911149985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89E-46F8-A454-3573A70EF920}"/>
            </c:ext>
          </c:extLst>
        </c:ser>
        <c:ser>
          <c:idx val="4"/>
          <c:order val="2"/>
          <c:tx>
            <c:v>SLATE, Brabant, Cambrian to Silurian</c:v>
          </c:tx>
          <c:spPr>
            <a:ln w="3175">
              <a:noFill/>
            </a:ln>
          </c:spPr>
          <c:marker>
            <c:symbol val="dash"/>
            <c:size val="7"/>
            <c:spPr>
              <a:solidFill>
                <a:schemeClr val="tx1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TAB!$U$186:$U$210</c:f>
              <c:numCache>
                <c:formatCode>0.00</c:formatCode>
                <c:ptCount val="25"/>
                <c:pt idx="0">
                  <c:v>82.020562316407876</c:v>
                </c:pt>
                <c:pt idx="1">
                  <c:v>81.388088376561001</c:v>
                </c:pt>
                <c:pt idx="2">
                  <c:v>76.187572284722947</c:v>
                </c:pt>
                <c:pt idx="3">
                  <c:v>90.674120632113102</c:v>
                </c:pt>
                <c:pt idx="4">
                  <c:v>86.461446503287533</c:v>
                </c:pt>
                <c:pt idx="5">
                  <c:v>86.48601852653448</c:v>
                </c:pt>
                <c:pt idx="6">
                  <c:v>84.004663424676238</c:v>
                </c:pt>
                <c:pt idx="7">
                  <c:v>84.649272838469585</c:v>
                </c:pt>
                <c:pt idx="8">
                  <c:v>82.497979065837569</c:v>
                </c:pt>
                <c:pt idx="9">
                  <c:v>80.232209029681641</c:v>
                </c:pt>
                <c:pt idx="10">
                  <c:v>84.139777888629283</c:v>
                </c:pt>
                <c:pt idx="11">
                  <c:v>84.139777888629283</c:v>
                </c:pt>
                <c:pt idx="12">
                  <c:v>85.234976928009118</c:v>
                </c:pt>
                <c:pt idx="13">
                  <c:v>81.833176497954071</c:v>
                </c:pt>
                <c:pt idx="14">
                  <c:v>84.079077707758131</c:v>
                </c:pt>
                <c:pt idx="15">
                  <c:v>84.044845570094623</c:v>
                </c:pt>
                <c:pt idx="16">
                  <c:v>88.442945120541438</c:v>
                </c:pt>
                <c:pt idx="17">
                  <c:v>85.187240514654491</c:v>
                </c:pt>
                <c:pt idx="18">
                  <c:v>90.429851062702085</c:v>
                </c:pt>
                <c:pt idx="19">
                  <c:v>83.896544585838171</c:v>
                </c:pt>
                <c:pt idx="20">
                  <c:v>82.622223202943005</c:v>
                </c:pt>
                <c:pt idx="21">
                  <c:v>83.880854184614947</c:v>
                </c:pt>
                <c:pt idx="22">
                  <c:v>81.282115099255549</c:v>
                </c:pt>
                <c:pt idx="23">
                  <c:v>81.836081453871586</c:v>
                </c:pt>
                <c:pt idx="24">
                  <c:v>81.847425491574541</c:v>
                </c:pt>
              </c:numCache>
            </c:numRef>
          </c:xVal>
          <c:yVal>
            <c:numRef>
              <c:f>TAB!$H$186:$H$210</c:f>
              <c:numCache>
                <c:formatCode>0.00</c:formatCode>
                <c:ptCount val="25"/>
                <c:pt idx="0">
                  <c:v>9.6516995383969767E-2</c:v>
                </c:pt>
                <c:pt idx="1">
                  <c:v>8.56200142003926E-2</c:v>
                </c:pt>
                <c:pt idx="2">
                  <c:v>9.1473031227000318E-2</c:v>
                </c:pt>
                <c:pt idx="3">
                  <c:v>4.211279913247633E-3</c:v>
                </c:pt>
                <c:pt idx="4">
                  <c:v>1.8145333447186413E-2</c:v>
                </c:pt>
                <c:pt idx="5">
                  <c:v>0.13851614578824342</c:v>
                </c:pt>
                <c:pt idx="6">
                  <c:v>0.39492064825804285</c:v>
                </c:pt>
                <c:pt idx="7">
                  <c:v>0.13786526520923387</c:v>
                </c:pt>
                <c:pt idx="8">
                  <c:v>0.21932618817351421</c:v>
                </c:pt>
                <c:pt idx="9">
                  <c:v>5.3813653084779345</c:v>
                </c:pt>
                <c:pt idx="10">
                  <c:v>0.57759458111265738</c:v>
                </c:pt>
                <c:pt idx="11">
                  <c:v>0.57759458111265738</c:v>
                </c:pt>
                <c:pt idx="12">
                  <c:v>0.13664504871921548</c:v>
                </c:pt>
                <c:pt idx="13">
                  <c:v>0.14908172004356143</c:v>
                </c:pt>
                <c:pt idx="14">
                  <c:v>8.2196977680359148E-2</c:v>
                </c:pt>
                <c:pt idx="15">
                  <c:v>0.15198359409970538</c:v>
                </c:pt>
                <c:pt idx="16">
                  <c:v>1.9967631418542572E-2</c:v>
                </c:pt>
                <c:pt idx="17">
                  <c:v>0.25075019525629955</c:v>
                </c:pt>
                <c:pt idx="18">
                  <c:v>3.0741506333810363E-2</c:v>
                </c:pt>
                <c:pt idx="19">
                  <c:v>6.2415284254808308E-2</c:v>
                </c:pt>
                <c:pt idx="20">
                  <c:v>9.4569503856859582E-2</c:v>
                </c:pt>
                <c:pt idx="21">
                  <c:v>6.2504362283617693E-2</c:v>
                </c:pt>
                <c:pt idx="22">
                  <c:v>0.10501565258301751</c:v>
                </c:pt>
                <c:pt idx="23">
                  <c:v>0.40432118263945926</c:v>
                </c:pt>
                <c:pt idx="24">
                  <c:v>0.17788287424639443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89E-46F8-A454-3573A70EF920}"/>
            </c:ext>
          </c:extLst>
        </c:ser>
        <c:ser>
          <c:idx val="10"/>
          <c:order val="3"/>
          <c:tx>
            <c:v>STAVELOT SLATE</c:v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TAB!$U$69:$U$181</c:f>
              <c:numCache>
                <c:formatCode>0.00</c:formatCode>
                <c:ptCount val="113"/>
                <c:pt idx="0">
                  <c:v>89.652668571696651</c:v>
                </c:pt>
                <c:pt idx="1">
                  <c:v>84.636259263124927</c:v>
                </c:pt>
                <c:pt idx="2">
                  <c:v>84.412248834956557</c:v>
                </c:pt>
                <c:pt idx="3">
                  <c:v>85.037115017179431</c:v>
                </c:pt>
                <c:pt idx="4">
                  <c:v>85.474424498109713</c:v>
                </c:pt>
                <c:pt idx="5">
                  <c:v>84.706382464424365</c:v>
                </c:pt>
                <c:pt idx="6">
                  <c:v>70.756949566168984</c:v>
                </c:pt>
              </c:numCache>
            </c:numRef>
          </c:xVal>
          <c:yVal>
            <c:numRef>
              <c:f>TAB!$H$69:$H$181</c:f>
              <c:numCache>
                <c:formatCode>0.00</c:formatCode>
                <c:ptCount val="113"/>
                <c:pt idx="0">
                  <c:v>7.1387632806492615E-2</c:v>
                </c:pt>
                <c:pt idx="1">
                  <c:v>4.1749295480638757E-2</c:v>
                </c:pt>
                <c:pt idx="2">
                  <c:v>0.18529518036941683</c:v>
                </c:pt>
                <c:pt idx="3">
                  <c:v>0.36265371336679419</c:v>
                </c:pt>
                <c:pt idx="4">
                  <c:v>0.35225823429524006</c:v>
                </c:pt>
                <c:pt idx="5">
                  <c:v>0.42717855855367759</c:v>
                </c:pt>
                <c:pt idx="6">
                  <c:v>2.2365104611476521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89E-46F8-A454-3573A70EF920}"/>
            </c:ext>
          </c:extLst>
        </c:ser>
        <c:ser>
          <c:idx val="1"/>
          <c:order val="4"/>
          <c:tx>
            <c:v>COTICULE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TAB!$U$8:$U$63</c:f>
              <c:numCache>
                <c:formatCode>General</c:formatCode>
                <c:ptCount val="56"/>
              </c:numCache>
            </c:numRef>
          </c:xVal>
          <c:yVal>
            <c:numRef>
              <c:f>TAB!$H$8:$H$63</c:f>
              <c:numCache>
                <c:formatCode>General</c:formatCode>
                <c:ptCount val="5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89E-46F8-A454-3573A70EF920}"/>
            </c:ext>
          </c:extLst>
        </c:ser>
        <c:ser>
          <c:idx val="0"/>
          <c:order val="5"/>
          <c:tx>
            <c:v>Mousty Fm, undifferentiated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chemeClr val="accent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TAB!$U$286:$U$303</c:f>
              <c:numCache>
                <c:formatCode>General</c:formatCode>
                <c:ptCount val="18"/>
              </c:numCache>
            </c:numRef>
          </c:xVal>
          <c:yVal>
            <c:numRef>
              <c:f>TAB!$H$286:$H$303</c:f>
              <c:numCache>
                <c:formatCode>General</c:formatCode>
                <c:ptCount val="1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89E-46F8-A454-3573A70EF920}"/>
            </c:ext>
          </c:extLst>
        </c:ser>
        <c:ser>
          <c:idx val="12"/>
          <c:order val="6"/>
          <c:tx>
            <c:v>Mousty Fm, no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C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TAB!$U$304:$U$307</c:f>
              <c:numCache>
                <c:formatCode>General</c:formatCode>
                <c:ptCount val="4"/>
              </c:numCache>
            </c:numRef>
          </c:xVal>
          <c:yVal>
            <c:numRef>
              <c:f>TAB!$W$304:$W$307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BD8-4716-AA56-52BE48B85D6C}"/>
            </c:ext>
          </c:extLst>
        </c:ser>
        <c:ser>
          <c:idx val="13"/>
          <c:order val="7"/>
          <c:tx>
            <c:v>Mousty Fm, with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0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TAB!$U$308:$U$315</c:f>
              <c:numCache>
                <c:formatCode>General</c:formatCode>
                <c:ptCount val="8"/>
              </c:numCache>
            </c:numRef>
          </c:xVal>
          <c:yVal>
            <c:numRef>
              <c:f>TAB!$W$308:$W$315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BD8-4716-AA56-52BE48B85D6C}"/>
            </c:ext>
          </c:extLst>
        </c:ser>
        <c:ser>
          <c:idx val="2"/>
          <c:order val="8"/>
          <c:tx>
            <c:v>Jodoigne Fm</c:v>
          </c:tx>
          <c:spPr>
            <a:ln w="28575">
              <a:noFill/>
            </a:ln>
          </c:spPr>
          <c:marker>
            <c:symbol val="square"/>
            <c:size val="10"/>
            <c:spPr>
              <a:solidFill>
                <a:schemeClr val="tx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TAB!$U$316:$U$318</c:f>
              <c:numCache>
                <c:formatCode>General</c:formatCode>
                <c:ptCount val="3"/>
              </c:numCache>
            </c:numRef>
          </c:xVal>
          <c:yVal>
            <c:numRef>
              <c:f>TAB!$H$316:$H$318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89E-46F8-A454-3573A70EF920}"/>
            </c:ext>
          </c:extLst>
        </c:ser>
        <c:ser>
          <c:idx val="6"/>
          <c:order val="9"/>
          <c:tx>
            <c:v>Chevlipont Fm</c:v>
          </c:tx>
          <c:spPr>
            <a:ln w="28575">
              <a:noFill/>
            </a:ln>
          </c:spPr>
          <c:marker>
            <c:symbol val="triangle"/>
            <c:size val="11"/>
            <c:spPr>
              <a:solidFill>
                <a:srgbClr val="92D05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TAB!$U$319:$U$326</c:f>
              <c:numCache>
                <c:formatCode>0.00</c:formatCode>
                <c:ptCount val="8"/>
                <c:pt idx="0">
                  <c:v>80.922628345308738</c:v>
                </c:pt>
                <c:pt idx="1">
                  <c:v>82.574584494683606</c:v>
                </c:pt>
                <c:pt idx="2">
                  <c:v>80.53237562057673</c:v>
                </c:pt>
                <c:pt idx="3">
                  <c:v>83.562356860295665</c:v>
                </c:pt>
                <c:pt idx="4">
                  <c:v>85.257475083056491</c:v>
                </c:pt>
                <c:pt idx="5">
                  <c:v>84.470171047142273</c:v>
                </c:pt>
                <c:pt idx="6">
                  <c:v>83.878382614146886</c:v>
                </c:pt>
                <c:pt idx="7">
                  <c:v>82.747537584240547</c:v>
                </c:pt>
              </c:numCache>
            </c:numRef>
          </c:xVal>
          <c:yVal>
            <c:numRef>
              <c:f>TAB!$H$319:$H$326</c:f>
              <c:numCache>
                <c:formatCode>0.00</c:formatCode>
                <c:ptCount val="8"/>
                <c:pt idx="0">
                  <c:v>0.27074872435697173</c:v>
                </c:pt>
                <c:pt idx="1">
                  <c:v>0.12387736141220194</c:v>
                </c:pt>
                <c:pt idx="2">
                  <c:v>0.11619309179254252</c:v>
                </c:pt>
                <c:pt idx="3">
                  <c:v>0.10410160316468875</c:v>
                </c:pt>
                <c:pt idx="4">
                  <c:v>0.11420265780730898</c:v>
                </c:pt>
                <c:pt idx="5">
                  <c:v>8.3437630371297464E-2</c:v>
                </c:pt>
                <c:pt idx="6">
                  <c:v>0.12537874830216275</c:v>
                </c:pt>
                <c:pt idx="7">
                  <c:v>0.13478486262312081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89E-46F8-A454-3573A70EF920}"/>
            </c:ext>
          </c:extLst>
        </c:ser>
        <c:ser>
          <c:idx val="9"/>
          <c:order val="10"/>
          <c:tx>
            <c:v>Noir de Sclayn</c:v>
          </c:tx>
          <c:spPr>
            <a:ln w="28575">
              <a:noFill/>
            </a:ln>
          </c:spPr>
          <c:marker>
            <c:symbol val="diamond"/>
            <c:size val="11"/>
            <c:spPr>
              <a:solidFill>
                <a:schemeClr val="tx1"/>
              </a:solidFill>
              <a:ln w="15875">
                <a:solidFill>
                  <a:srgbClr val="FF0000"/>
                </a:solidFill>
              </a:ln>
            </c:spPr>
          </c:marker>
          <c:xVal>
            <c:numRef>
              <c:f>TAB!$U$342:$U$344</c:f>
              <c:numCache>
                <c:formatCode>General</c:formatCode>
                <c:ptCount val="3"/>
              </c:numCache>
            </c:numRef>
          </c:xVal>
          <c:yVal>
            <c:numRef>
              <c:f>TAB!$H$342:$H$344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89E-46F8-A454-3573A70EF920}"/>
            </c:ext>
          </c:extLst>
        </c:ser>
        <c:ser>
          <c:idx val="8"/>
          <c:order val="11"/>
          <c:tx>
            <c:v>Phtanite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chemeClr val="tx1"/>
              </a:solidFill>
              <a:ln w="15875">
                <a:solidFill>
                  <a:schemeClr val="accent3">
                    <a:lumMod val="75000"/>
                  </a:schemeClr>
                </a:solidFill>
              </a:ln>
            </c:spPr>
          </c:marker>
          <c:xVal>
            <c:numRef>
              <c:f>TAB!$U$331:$U$340</c:f>
              <c:numCache>
                <c:formatCode>General</c:formatCode>
                <c:ptCount val="10"/>
              </c:numCache>
            </c:numRef>
          </c:xVal>
          <c:yVal>
            <c:numRef>
              <c:f>TAB!$H$331:$H$340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89E-46F8-A454-3573A70EF920}"/>
            </c:ext>
          </c:extLst>
        </c:ser>
        <c:ser>
          <c:idx val="7"/>
          <c:order val="12"/>
          <c:tx>
            <c:v>Dictyonema shale (mean, n=22)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19050"/>
            </c:spPr>
          </c:marker>
          <c:xVal>
            <c:numRef>
              <c:f>TAB!$U$328</c:f>
              <c:numCache>
                <c:formatCode>0.00</c:formatCode>
                <c:ptCount val="1"/>
                <c:pt idx="0">
                  <c:v>85.047024334957115</c:v>
                </c:pt>
              </c:numCache>
            </c:numRef>
          </c:xVal>
          <c:yVal>
            <c:numRef>
              <c:f>TAB!$W$328</c:f>
              <c:numCache>
                <c:formatCode>0.00</c:formatCode>
                <c:ptCount val="1"/>
                <c:pt idx="0">
                  <c:v>2.1795752007933652E-2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BD8-4716-AA56-52BE48B85D6C}"/>
            </c:ext>
          </c:extLst>
        </c:ser>
        <c:ser>
          <c:idx val="11"/>
          <c:order val="13"/>
          <c:tx>
            <c:v>Alum shale (mean, n=107)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19050">
                <a:solidFill>
                  <a:srgbClr val="00B0F0"/>
                </a:solidFill>
              </a:ln>
            </c:spPr>
          </c:marker>
          <c:xVal>
            <c:numRef>
              <c:f>TAB!$U$329</c:f>
              <c:numCache>
                <c:formatCode>General</c:formatCode>
                <c:ptCount val="1"/>
              </c:numCache>
            </c:numRef>
          </c:xVal>
          <c:yVal>
            <c:numRef>
              <c:f>TAB!$W$329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BD8-4716-AA56-52BE48B85D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46620592"/>
        <c:axId val="-1346619232"/>
      </c:scatterChart>
      <c:valAx>
        <c:axId val="-1346620592"/>
        <c:scaling>
          <c:orientation val="minMax"/>
          <c:max val="100"/>
          <c:min val="50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346619232"/>
        <c:crosses val="autoZero"/>
        <c:crossBetween val="midCat"/>
      </c:valAx>
      <c:valAx>
        <c:axId val="-1346619232"/>
        <c:scaling>
          <c:orientation val="minMax"/>
          <c:max val="25"/>
          <c:min val="0"/>
        </c:scaling>
        <c:delete val="0"/>
        <c:axPos val="l"/>
        <c:numFmt formatCode="General" sourceLinked="0"/>
        <c:majorTickMark val="out"/>
        <c:minorTickMark val="in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-1346620592"/>
        <c:crosses val="autoZero"/>
        <c:crossBetween val="midCat"/>
        <c:minorUnit val="0.5"/>
      </c:valAx>
    </c:plotArea>
    <c:legend>
      <c:legendPos val="r"/>
      <c:legendEntry>
        <c:idx val="10"/>
        <c:delete val="1"/>
      </c:legendEntry>
      <c:legendEntry>
        <c:idx val="11"/>
        <c:delete val="1"/>
      </c:legendEntry>
      <c:layout>
        <c:manualLayout>
          <c:xMode val="edge"/>
          <c:yMode val="edge"/>
          <c:x val="0.60569517840923703"/>
          <c:y val="3.3750683238905101E-2"/>
          <c:w val="0.36348162683347102"/>
          <c:h val="0.42202451857571699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54431074072201E-2"/>
          <c:y val="2.54275141644465E-2"/>
          <c:w val="0.71762381382650797"/>
          <c:h val="0.92403972265345302"/>
        </c:manualLayout>
      </c:layout>
      <c:scatterChart>
        <c:scatterStyle val="lineMarker"/>
        <c:varyColors val="0"/>
        <c:ser>
          <c:idx val="3"/>
          <c:order val="0"/>
          <c:tx>
            <c:v>NASC-MRPS-LPC</c:v>
          </c:tx>
          <c:spPr>
            <a:ln w="28575">
              <a:noFill/>
            </a:ln>
          </c:spPr>
          <c:marker>
            <c:symbol val="square"/>
            <c:size val="9"/>
            <c:spPr>
              <a:noFill/>
              <a:ln w="19050">
                <a:solidFill>
                  <a:schemeClr val="tx1"/>
                </a:solidFill>
              </a:ln>
            </c:spPr>
          </c:marker>
          <c:xVal>
            <c:numRef>
              <c:f>TAB!$U$279:$U$281</c:f>
              <c:numCache>
                <c:formatCode>0.00</c:formatCode>
                <c:ptCount val="3"/>
                <c:pt idx="0">
                  <c:v>79.604798870853926</c:v>
                </c:pt>
                <c:pt idx="1">
                  <c:v>81.759703445268201</c:v>
                </c:pt>
                <c:pt idx="2">
                  <c:v>79.506496342395423</c:v>
                </c:pt>
              </c:numCache>
            </c:numRef>
          </c:xVal>
          <c:yVal>
            <c:numRef>
              <c:f>TAB!$G$279:$G$281</c:f>
              <c:numCache>
                <c:formatCode>0.00</c:formatCode>
                <c:ptCount val="3"/>
                <c:pt idx="0">
                  <c:v>3.5285815102328861</c:v>
                </c:pt>
                <c:pt idx="1">
                  <c:v>5.6585259485390322</c:v>
                </c:pt>
                <c:pt idx="2">
                  <c:v>8.9201877934272265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BF-49AC-99EA-92495F7360D9}"/>
            </c:ext>
          </c:extLst>
        </c:ser>
        <c:ser>
          <c:idx val="5"/>
          <c:order val="1"/>
          <c:tx>
            <c:v>SLATE, Thuringia, Cambrian to Permian</c:v>
          </c:tx>
          <c:spPr>
            <a:ln w="28575">
              <a:noFill/>
            </a:ln>
          </c:spPr>
          <c:marker>
            <c:symbol val="plus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2-E0BF-49AC-99EA-92495F7360D9}"/>
              </c:ext>
            </c:extLst>
          </c:dPt>
          <c:xVal>
            <c:numRef>
              <c:f>TAB!$U$265:$U$276</c:f>
              <c:numCache>
                <c:formatCode>0.00</c:formatCode>
                <c:ptCount val="12"/>
                <c:pt idx="0">
                  <c:v>72.753645664658137</c:v>
                </c:pt>
                <c:pt idx="1">
                  <c:v>85.421646173685218</c:v>
                </c:pt>
                <c:pt idx="2">
                  <c:v>81.095418423996691</c:v>
                </c:pt>
                <c:pt idx="3">
                  <c:v>85.118220904619832</c:v>
                </c:pt>
                <c:pt idx="4">
                  <c:v>82.16439126495672</c:v>
                </c:pt>
                <c:pt idx="5">
                  <c:v>80.164168814403212</c:v>
                </c:pt>
                <c:pt idx="6">
                  <c:v>92.848415654039812</c:v>
                </c:pt>
                <c:pt idx="7">
                  <c:v>79.083946065387408</c:v>
                </c:pt>
                <c:pt idx="8">
                  <c:v>78.585544696056658</c:v>
                </c:pt>
                <c:pt idx="9">
                  <c:v>85.751110253945626</c:v>
                </c:pt>
                <c:pt idx="10">
                  <c:v>81.974956178560561</c:v>
                </c:pt>
                <c:pt idx="11">
                  <c:v>79.040269924083844</c:v>
                </c:pt>
              </c:numCache>
            </c:numRef>
          </c:xVal>
          <c:yVal>
            <c:numRef>
              <c:f>TAB!$G$265:$G$276</c:f>
              <c:numCache>
                <c:formatCode>0.00</c:formatCode>
                <c:ptCount val="12"/>
                <c:pt idx="0">
                  <c:v>6.107885218010062</c:v>
                </c:pt>
                <c:pt idx="1">
                  <c:v>3.5187147327698796</c:v>
                </c:pt>
                <c:pt idx="2">
                  <c:v>4.8494429942277302</c:v>
                </c:pt>
                <c:pt idx="3">
                  <c:v>6.5121667154539384</c:v>
                </c:pt>
                <c:pt idx="4">
                  <c:v>8.3382798587897167</c:v>
                </c:pt>
                <c:pt idx="5">
                  <c:v>9.7071520782531877</c:v>
                </c:pt>
                <c:pt idx="6">
                  <c:v>0.75147423653895407</c:v>
                </c:pt>
                <c:pt idx="7">
                  <c:v>10.569148958816742</c:v>
                </c:pt>
                <c:pt idx="8">
                  <c:v>10.823363144435794</c:v>
                </c:pt>
                <c:pt idx="9">
                  <c:v>6.4701130939975249</c:v>
                </c:pt>
                <c:pt idx="10">
                  <c:v>6.7521753277423837</c:v>
                </c:pt>
                <c:pt idx="11">
                  <c:v>7.2896164620367179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0BF-49AC-99EA-92495F7360D9}"/>
            </c:ext>
          </c:extLst>
        </c:ser>
        <c:ser>
          <c:idx val="4"/>
          <c:order val="2"/>
          <c:tx>
            <c:v>SLATE, Brabant, Cambrian to Silurian</c:v>
          </c:tx>
          <c:spPr>
            <a:ln w="3175">
              <a:noFill/>
            </a:ln>
          </c:spPr>
          <c:marker>
            <c:symbol val="dash"/>
            <c:size val="7"/>
            <c:spPr>
              <a:solidFill>
                <a:schemeClr val="tx1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TAB!$U$186:$U$210</c:f>
              <c:numCache>
                <c:formatCode>0.00</c:formatCode>
                <c:ptCount val="25"/>
                <c:pt idx="0">
                  <c:v>82.020562316407876</c:v>
                </c:pt>
                <c:pt idx="1">
                  <c:v>81.388088376561001</c:v>
                </c:pt>
                <c:pt idx="2">
                  <c:v>76.187572284722947</c:v>
                </c:pt>
                <c:pt idx="3">
                  <c:v>90.674120632113102</c:v>
                </c:pt>
                <c:pt idx="4">
                  <c:v>86.461446503287533</c:v>
                </c:pt>
                <c:pt idx="5">
                  <c:v>86.48601852653448</c:v>
                </c:pt>
                <c:pt idx="6">
                  <c:v>84.004663424676238</c:v>
                </c:pt>
                <c:pt idx="7">
                  <c:v>84.649272838469585</c:v>
                </c:pt>
                <c:pt idx="8">
                  <c:v>82.497979065837569</c:v>
                </c:pt>
                <c:pt idx="9">
                  <c:v>80.232209029681641</c:v>
                </c:pt>
                <c:pt idx="10">
                  <c:v>84.139777888629283</c:v>
                </c:pt>
                <c:pt idx="11">
                  <c:v>84.139777888629283</c:v>
                </c:pt>
                <c:pt idx="12">
                  <c:v>85.234976928009118</c:v>
                </c:pt>
                <c:pt idx="13">
                  <c:v>81.833176497954071</c:v>
                </c:pt>
                <c:pt idx="14">
                  <c:v>84.079077707758131</c:v>
                </c:pt>
                <c:pt idx="15">
                  <c:v>84.044845570094623</c:v>
                </c:pt>
                <c:pt idx="16">
                  <c:v>88.442945120541438</c:v>
                </c:pt>
                <c:pt idx="17">
                  <c:v>85.187240514654491</c:v>
                </c:pt>
                <c:pt idx="18">
                  <c:v>90.429851062702085</c:v>
                </c:pt>
                <c:pt idx="19">
                  <c:v>83.896544585838171</c:v>
                </c:pt>
                <c:pt idx="20">
                  <c:v>82.622223202943005</c:v>
                </c:pt>
                <c:pt idx="21">
                  <c:v>83.880854184614947</c:v>
                </c:pt>
                <c:pt idx="22">
                  <c:v>81.282115099255549</c:v>
                </c:pt>
                <c:pt idx="23">
                  <c:v>81.836081453871586</c:v>
                </c:pt>
                <c:pt idx="24">
                  <c:v>81.847425491574541</c:v>
                </c:pt>
              </c:numCache>
            </c:numRef>
          </c:xVal>
          <c:yVal>
            <c:numRef>
              <c:f>TAB!$G$186:$G$210</c:f>
              <c:numCache>
                <c:formatCode>0.00</c:formatCode>
                <c:ptCount val="25"/>
                <c:pt idx="0">
                  <c:v>7.7035249685270655</c:v>
                </c:pt>
                <c:pt idx="1">
                  <c:v>7.7736708014868654</c:v>
                </c:pt>
                <c:pt idx="2">
                  <c:v>11.43623173167911</c:v>
                </c:pt>
                <c:pt idx="3">
                  <c:v>1.1286230167503657</c:v>
                </c:pt>
                <c:pt idx="4">
                  <c:v>2.7431474681922983</c:v>
                </c:pt>
                <c:pt idx="5">
                  <c:v>4.9411306380399953</c:v>
                </c:pt>
                <c:pt idx="6">
                  <c:v>7.2199056811856019</c:v>
                </c:pt>
                <c:pt idx="7">
                  <c:v>7.8189300411522629</c:v>
                </c:pt>
                <c:pt idx="8">
                  <c:v>8.3529856560672968</c:v>
                </c:pt>
                <c:pt idx="9">
                  <c:v>6.8753694494281508</c:v>
                </c:pt>
                <c:pt idx="10">
                  <c:v>6.996770721205599</c:v>
                </c:pt>
                <c:pt idx="11">
                  <c:v>6.996770721205599</c:v>
                </c:pt>
                <c:pt idx="12">
                  <c:v>6.4717197304939216</c:v>
                </c:pt>
                <c:pt idx="13">
                  <c:v>9.8203618139333244</c:v>
                </c:pt>
                <c:pt idx="14">
                  <c:v>8.070057116361415</c:v>
                </c:pt>
                <c:pt idx="15">
                  <c:v>7.905228860227143</c:v>
                </c:pt>
                <c:pt idx="16">
                  <c:v>3.9388780292998722</c:v>
                </c:pt>
                <c:pt idx="17">
                  <c:v>8.0496978665680103</c:v>
                </c:pt>
                <c:pt idx="18">
                  <c:v>2.3225738061165</c:v>
                </c:pt>
                <c:pt idx="19">
                  <c:v>7.5837691133804839</c:v>
                </c:pt>
                <c:pt idx="20">
                  <c:v>8.7929673913842965</c:v>
                </c:pt>
                <c:pt idx="21">
                  <c:v>7.9519091436589839</c:v>
                </c:pt>
                <c:pt idx="22">
                  <c:v>8.8359119926825098</c:v>
                </c:pt>
                <c:pt idx="23">
                  <c:v>10.332301471981806</c:v>
                </c:pt>
                <c:pt idx="24">
                  <c:v>10.062631814405316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0BF-49AC-99EA-92495F7360D9}"/>
            </c:ext>
          </c:extLst>
        </c:ser>
        <c:ser>
          <c:idx val="10"/>
          <c:order val="3"/>
          <c:tx>
            <c:v>STAVELOT SLATE</c:v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TAB!$U$69:$U$181</c:f>
              <c:numCache>
                <c:formatCode>0.00</c:formatCode>
                <c:ptCount val="113"/>
                <c:pt idx="0">
                  <c:v>89.652668571696651</c:v>
                </c:pt>
                <c:pt idx="1">
                  <c:v>84.636259263124927</c:v>
                </c:pt>
                <c:pt idx="2">
                  <c:v>84.412248834956557</c:v>
                </c:pt>
                <c:pt idx="3">
                  <c:v>85.037115017179431</c:v>
                </c:pt>
                <c:pt idx="4">
                  <c:v>85.474424498109713</c:v>
                </c:pt>
                <c:pt idx="5">
                  <c:v>84.706382464424365</c:v>
                </c:pt>
                <c:pt idx="6">
                  <c:v>70.756949566168984</c:v>
                </c:pt>
              </c:numCache>
            </c:numRef>
          </c:xVal>
          <c:yVal>
            <c:numRef>
              <c:f>TAB!$G$69:$G$181</c:f>
              <c:numCache>
                <c:formatCode>0.00</c:formatCode>
                <c:ptCount val="113"/>
                <c:pt idx="0">
                  <c:v>4.9626642680422046</c:v>
                </c:pt>
                <c:pt idx="1">
                  <c:v>8.0784886755035998</c:v>
                </c:pt>
                <c:pt idx="2">
                  <c:v>7.5274108189738156</c:v>
                </c:pt>
                <c:pt idx="3">
                  <c:v>7.0466724967568402</c:v>
                </c:pt>
                <c:pt idx="4">
                  <c:v>7.3871659892602679</c:v>
                </c:pt>
                <c:pt idx="5">
                  <c:v>7.3335097615510136</c:v>
                </c:pt>
                <c:pt idx="6">
                  <c:v>18.944699938313921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E0BF-49AC-99EA-92495F7360D9}"/>
            </c:ext>
          </c:extLst>
        </c:ser>
        <c:ser>
          <c:idx val="1"/>
          <c:order val="4"/>
          <c:tx>
            <c:v>COTICULE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TAB!$U$8:$U$63</c:f>
              <c:numCache>
                <c:formatCode>General</c:formatCode>
                <c:ptCount val="56"/>
              </c:numCache>
            </c:numRef>
          </c:xVal>
          <c:yVal>
            <c:numRef>
              <c:f>TAB!$G$8:$G$63</c:f>
              <c:numCache>
                <c:formatCode>General</c:formatCode>
                <c:ptCount val="5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E0BF-49AC-99EA-92495F7360D9}"/>
            </c:ext>
          </c:extLst>
        </c:ser>
        <c:ser>
          <c:idx val="0"/>
          <c:order val="5"/>
          <c:tx>
            <c:v>Mousty Fm, undifferentiated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chemeClr val="accent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TAB!$U$286:$U$303</c:f>
              <c:numCache>
                <c:formatCode>General</c:formatCode>
                <c:ptCount val="18"/>
              </c:numCache>
            </c:numRef>
          </c:xVal>
          <c:yVal>
            <c:numRef>
              <c:f>TAB!$V$286:$V$303</c:f>
              <c:numCache>
                <c:formatCode>General</c:formatCode>
                <c:ptCount val="1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9AF-4A4E-8105-FADDCAE3712A}"/>
            </c:ext>
          </c:extLst>
        </c:ser>
        <c:ser>
          <c:idx val="13"/>
          <c:order val="6"/>
          <c:tx>
            <c:v>Mousty Fm, no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C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TAB!$U$304:$U$307</c:f>
              <c:numCache>
                <c:formatCode>General</c:formatCode>
                <c:ptCount val="4"/>
              </c:numCache>
            </c:numRef>
          </c:xVal>
          <c:yVal>
            <c:numRef>
              <c:f>TAB!$V$304:$V$307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188-4D72-830E-C18BC8A7E37F}"/>
            </c:ext>
          </c:extLst>
        </c:ser>
        <c:ser>
          <c:idx val="14"/>
          <c:order val="7"/>
          <c:tx>
            <c:v>Mousty Fm, with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0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TAB!$U$308:$U$315</c:f>
              <c:numCache>
                <c:formatCode>General</c:formatCode>
                <c:ptCount val="8"/>
              </c:numCache>
            </c:numRef>
          </c:xVal>
          <c:yVal>
            <c:numRef>
              <c:f>TAB!$V$308:$V$315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188-4D72-830E-C18BC8A7E37F}"/>
            </c:ext>
          </c:extLst>
        </c:ser>
        <c:ser>
          <c:idx val="2"/>
          <c:order val="8"/>
          <c:tx>
            <c:v>Jodoigne Fm</c:v>
          </c:tx>
          <c:spPr>
            <a:ln w="28575">
              <a:noFill/>
            </a:ln>
          </c:spPr>
          <c:marker>
            <c:symbol val="square"/>
            <c:size val="10"/>
            <c:spPr>
              <a:solidFill>
                <a:schemeClr val="tx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TAB!$U$316:$U$318</c:f>
              <c:numCache>
                <c:formatCode>General</c:formatCode>
                <c:ptCount val="3"/>
              </c:numCache>
            </c:numRef>
          </c:xVal>
          <c:yVal>
            <c:numRef>
              <c:f>TAB!$V$316:$V$318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9AF-4A4E-8105-FADDCAE3712A}"/>
            </c:ext>
          </c:extLst>
        </c:ser>
        <c:ser>
          <c:idx val="6"/>
          <c:order val="9"/>
          <c:tx>
            <c:v>Chevlipont Fm</c:v>
          </c:tx>
          <c:spPr>
            <a:ln w="28575">
              <a:noFill/>
            </a:ln>
          </c:spPr>
          <c:marker>
            <c:symbol val="triangle"/>
            <c:size val="11"/>
            <c:spPr>
              <a:solidFill>
                <a:srgbClr val="92D05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TAB!$U$319:$U$326</c:f>
              <c:numCache>
                <c:formatCode>0.00</c:formatCode>
                <c:ptCount val="8"/>
                <c:pt idx="0">
                  <c:v>80.922628345308738</c:v>
                </c:pt>
                <c:pt idx="1">
                  <c:v>82.574584494683606</c:v>
                </c:pt>
                <c:pt idx="2">
                  <c:v>80.53237562057673</c:v>
                </c:pt>
                <c:pt idx="3">
                  <c:v>83.562356860295665</c:v>
                </c:pt>
                <c:pt idx="4">
                  <c:v>85.257475083056491</c:v>
                </c:pt>
                <c:pt idx="5">
                  <c:v>84.470171047142273</c:v>
                </c:pt>
                <c:pt idx="6">
                  <c:v>83.878382614146886</c:v>
                </c:pt>
                <c:pt idx="7">
                  <c:v>82.747537584240547</c:v>
                </c:pt>
              </c:numCache>
            </c:numRef>
          </c:xVal>
          <c:yVal>
            <c:numRef>
              <c:f>TAB!$V$319:$V$326</c:f>
              <c:numCache>
                <c:formatCode>0.00</c:formatCode>
                <c:ptCount val="8"/>
                <c:pt idx="0">
                  <c:v>9.1742163907112353</c:v>
                </c:pt>
                <c:pt idx="1">
                  <c:v>8.2275214204604108</c:v>
                </c:pt>
                <c:pt idx="2">
                  <c:v>7.3941058413436149</c:v>
                </c:pt>
                <c:pt idx="3">
                  <c:v>6.9539870914012081</c:v>
                </c:pt>
                <c:pt idx="4">
                  <c:v>7.1740033222591375</c:v>
                </c:pt>
                <c:pt idx="5">
                  <c:v>6.0805173133083024</c:v>
                </c:pt>
                <c:pt idx="6">
                  <c:v>6.8017970953923301</c:v>
                </c:pt>
                <c:pt idx="7">
                  <c:v>8.014515292897876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9AF-4A4E-8105-FADDCAE3712A}"/>
            </c:ext>
          </c:extLst>
        </c:ser>
        <c:ser>
          <c:idx val="9"/>
          <c:order val="10"/>
          <c:tx>
            <c:v>Noir de Sclayn</c:v>
          </c:tx>
          <c:spPr>
            <a:ln w="28575">
              <a:noFill/>
            </a:ln>
          </c:spPr>
          <c:marker>
            <c:symbol val="diamond"/>
            <c:size val="11"/>
            <c:spPr>
              <a:solidFill>
                <a:schemeClr val="tx1"/>
              </a:solidFill>
              <a:ln w="15875">
                <a:solidFill>
                  <a:srgbClr val="FF0000"/>
                </a:solidFill>
              </a:ln>
            </c:spPr>
          </c:marker>
          <c:xVal>
            <c:numRef>
              <c:f>TAB!$U$342:$U$344</c:f>
              <c:numCache>
                <c:formatCode>General</c:formatCode>
                <c:ptCount val="3"/>
              </c:numCache>
            </c:numRef>
          </c:xVal>
          <c:yVal>
            <c:numRef>
              <c:f>TAB!$V$342:$V$344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59AF-4A4E-8105-FADDCAE3712A}"/>
            </c:ext>
          </c:extLst>
        </c:ser>
        <c:ser>
          <c:idx val="11"/>
          <c:order val="11"/>
          <c:tx>
            <c:v>Lydites Franquenies quarry</c:v>
          </c:tx>
          <c:spPr>
            <a:ln w="28575">
              <a:noFill/>
            </a:ln>
          </c:spPr>
          <c:marker>
            <c:symbol val="diamond"/>
            <c:size val="15"/>
            <c:spPr>
              <a:noFill/>
              <a:ln w="19050">
                <a:solidFill>
                  <a:schemeClr val="bg1">
                    <a:lumMod val="65000"/>
                  </a:schemeClr>
                </a:solidFill>
              </a:ln>
            </c:spPr>
          </c:marker>
          <c:xVal>
            <c:numRef>
              <c:f>TAB!$U$331:$U$336</c:f>
              <c:numCache>
                <c:formatCode>General</c:formatCode>
                <c:ptCount val="6"/>
              </c:numCache>
            </c:numRef>
          </c:xVal>
          <c:yVal>
            <c:numRef>
              <c:f>TAB!$V$331:$V$336</c:f>
              <c:numCache>
                <c:formatCode>General</c:formatCode>
                <c:ptCount val="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188-4D72-830E-C18BC8A7E37F}"/>
            </c:ext>
          </c:extLst>
        </c:ser>
        <c:ser>
          <c:idx val="8"/>
          <c:order val="12"/>
          <c:tx>
            <c:v>Radiolarites Bois des Rêves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chemeClr val="tx1"/>
              </a:solidFill>
              <a:ln w="15875">
                <a:solidFill>
                  <a:schemeClr val="accent5">
                    <a:lumMod val="75000"/>
                  </a:schemeClr>
                </a:solidFill>
              </a:ln>
            </c:spPr>
          </c:marker>
          <c:xVal>
            <c:numRef>
              <c:f>TAB!$U$338:$U$340</c:f>
              <c:numCache>
                <c:formatCode>General</c:formatCode>
                <c:ptCount val="3"/>
              </c:numCache>
            </c:numRef>
          </c:xVal>
          <c:yVal>
            <c:numRef>
              <c:f>TAB!$V$338:$V$340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9AF-4A4E-8105-FADDCAE3712A}"/>
            </c:ext>
          </c:extLst>
        </c:ser>
        <c:ser>
          <c:idx val="7"/>
          <c:order val="13"/>
          <c:tx>
            <c:v>Dictyonema shale (mean n=22)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22225">
                <a:solidFill>
                  <a:schemeClr val="accent2"/>
                </a:solidFill>
              </a:ln>
            </c:spPr>
          </c:marker>
          <c:xVal>
            <c:numRef>
              <c:f>TAB!$U$328</c:f>
              <c:numCache>
                <c:formatCode>0.00</c:formatCode>
                <c:ptCount val="1"/>
                <c:pt idx="0">
                  <c:v>85.047024334957115</c:v>
                </c:pt>
              </c:numCache>
            </c:numRef>
          </c:xVal>
          <c:yVal>
            <c:numRef>
              <c:f>TAB!$V$328</c:f>
              <c:numCache>
                <c:formatCode>0.00</c:formatCode>
                <c:ptCount val="1"/>
                <c:pt idx="0">
                  <c:v>5.9404322097623172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188-4D72-830E-C18BC8A7E37F}"/>
            </c:ext>
          </c:extLst>
        </c:ser>
        <c:ser>
          <c:idx val="12"/>
          <c:order val="14"/>
          <c:tx>
            <c:v>Alum shale (mean, n=107)</c:v>
          </c:tx>
          <c:spPr>
            <a:ln w="28575">
              <a:noFill/>
            </a:ln>
          </c:spPr>
          <c:marker>
            <c:symbol val="diamond"/>
            <c:size val="16"/>
            <c:spPr>
              <a:solidFill>
                <a:schemeClr val="bg1"/>
              </a:solidFill>
              <a:ln w="19050">
                <a:solidFill>
                  <a:srgbClr val="00B0F0"/>
                </a:solidFill>
              </a:ln>
            </c:spPr>
          </c:marker>
          <c:xVal>
            <c:numRef>
              <c:f>TAB!$U$329</c:f>
              <c:numCache>
                <c:formatCode>General</c:formatCode>
                <c:ptCount val="1"/>
              </c:numCache>
            </c:numRef>
          </c:xVal>
          <c:yVal>
            <c:numRef>
              <c:f>TAB!$V$329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188-4D72-830E-C18BC8A7E3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42448688"/>
        <c:axId val="-1342447328"/>
      </c:scatterChart>
      <c:valAx>
        <c:axId val="-1342448688"/>
        <c:scaling>
          <c:orientation val="minMax"/>
          <c:max val="100"/>
          <c:min val="50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342447328"/>
        <c:crosses val="autoZero"/>
        <c:crossBetween val="midCat"/>
      </c:valAx>
      <c:valAx>
        <c:axId val="-1342447328"/>
        <c:scaling>
          <c:orientation val="minMax"/>
          <c:min val="0"/>
        </c:scaling>
        <c:delete val="0"/>
        <c:axPos val="l"/>
        <c:numFmt formatCode="General" sourceLinked="0"/>
        <c:majorTickMark val="out"/>
        <c:minorTickMark val="in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-1342448688"/>
        <c:crosses val="autoZero"/>
        <c:crossBetween val="midCat"/>
        <c:minorUnit val="0.5"/>
      </c:valAx>
    </c:plotArea>
    <c:legend>
      <c:legendPos val="r"/>
      <c:layout>
        <c:manualLayout>
          <c:xMode val="edge"/>
          <c:yMode val="edge"/>
          <c:x val="0.60296336847222398"/>
          <c:y val="7.9805435977300304E-2"/>
          <c:w val="0.28570242878199698"/>
          <c:h val="0.64335813038448098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54431074072201E-2"/>
          <c:y val="2.54275141644465E-2"/>
          <c:w val="0.71762381382650797"/>
          <c:h val="0.92403972265345302"/>
        </c:manualLayout>
      </c:layout>
      <c:scatterChart>
        <c:scatterStyle val="lineMarker"/>
        <c:varyColors val="0"/>
        <c:ser>
          <c:idx val="3"/>
          <c:order val="0"/>
          <c:tx>
            <c:v>NASC-MRPS-LPC</c:v>
          </c:tx>
          <c:spPr>
            <a:ln w="28575">
              <a:noFill/>
            </a:ln>
          </c:spPr>
          <c:marker>
            <c:symbol val="square"/>
            <c:size val="9"/>
            <c:spPr>
              <a:solidFill>
                <a:schemeClr val="tx1"/>
              </a:solidFill>
              <a:ln w="19050">
                <a:solidFill>
                  <a:schemeClr val="tx1"/>
                </a:solidFill>
              </a:ln>
            </c:spPr>
          </c:marker>
          <c:xVal>
            <c:numRef>
              <c:f>TAB!$CI$279:$CI$281</c:f>
              <c:numCache>
                <c:formatCode>0.00</c:formatCode>
                <c:ptCount val="3"/>
                <c:pt idx="0">
                  <c:v>3.4235294117647057</c:v>
                </c:pt>
                <c:pt idx="1">
                  <c:v>3.834945196647324</c:v>
                </c:pt>
                <c:pt idx="2">
                  <c:v>3.165903890160183</c:v>
                </c:pt>
              </c:numCache>
            </c:numRef>
          </c:xVal>
          <c:yVal>
            <c:numRef>
              <c:f>TAB!$CK$279:$CK$281</c:f>
              <c:numCache>
                <c:formatCode>0.00</c:formatCode>
                <c:ptCount val="3"/>
                <c:pt idx="0">
                  <c:v>0.77120822622107965</c:v>
                </c:pt>
                <c:pt idx="1">
                  <c:v>1.4258241758241759</c:v>
                </c:pt>
                <c:pt idx="2">
                  <c:v>2.5061349693251538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24-435A-BA32-A2B4C0D85B24}"/>
            </c:ext>
          </c:extLst>
        </c:ser>
        <c:ser>
          <c:idx val="5"/>
          <c:order val="1"/>
          <c:tx>
            <c:v>SLATE, Thuringia, Cambrian to Permian</c:v>
          </c:tx>
          <c:spPr>
            <a:ln w="28575">
              <a:noFill/>
            </a:ln>
          </c:spPr>
          <c:marker>
            <c:symbol val="plus"/>
            <c:size val="7"/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2-E124-435A-BA32-A2B4C0D85B24}"/>
              </c:ext>
            </c:extLst>
          </c:dPt>
          <c:xVal>
            <c:numRef>
              <c:f>TAB!$CI$265:$CI$276</c:f>
              <c:numCache>
                <c:formatCode>0.00</c:formatCode>
                <c:ptCount val="12"/>
                <c:pt idx="0">
                  <c:v>2.9141104294478524</c:v>
                </c:pt>
                <c:pt idx="1">
                  <c:v>2.6017316017316015</c:v>
                </c:pt>
                <c:pt idx="2">
                  <c:v>1.7183098591549295</c:v>
                </c:pt>
                <c:pt idx="3">
                  <c:v>3.2051282051282053</c:v>
                </c:pt>
                <c:pt idx="4">
                  <c:v>2.9449999999999998</c:v>
                </c:pt>
                <c:pt idx="5">
                  <c:v>1.6450381679389314</c:v>
                </c:pt>
                <c:pt idx="6">
                  <c:v>3.597765363128492</c:v>
                </c:pt>
                <c:pt idx="7">
                  <c:v>1.5532646048109966</c:v>
                </c:pt>
                <c:pt idx="8">
                  <c:v>2.2920353982300878</c:v>
                </c:pt>
                <c:pt idx="9">
                  <c:v>3.4462365591397841</c:v>
                </c:pt>
                <c:pt idx="10">
                  <c:v>1.8093525179856114</c:v>
                </c:pt>
                <c:pt idx="11">
                  <c:v>3.0372340425531918</c:v>
                </c:pt>
              </c:numCache>
            </c:numRef>
          </c:xVal>
          <c:yVal>
            <c:numRef>
              <c:f>TAB!$CK$265:$CK$276</c:f>
              <c:numCache>
                <c:formatCode>0.00</c:formatCode>
                <c:ptCount val="12"/>
                <c:pt idx="0">
                  <c:v>1.4398387096774194</c:v>
                </c:pt>
                <c:pt idx="1">
                  <c:v>0.45757009345794392</c:v>
                </c:pt>
                <c:pt idx="2">
                  <c:v>0.43104575163398695</c:v>
                </c:pt>
                <c:pt idx="3">
                  <c:v>1.6004081632653062</c:v>
                </c:pt>
                <c:pt idx="4">
                  <c:v>2.193698630136987</c:v>
                </c:pt>
                <c:pt idx="5">
                  <c:v>1.512</c:v>
                </c:pt>
                <c:pt idx="6">
                  <c:v>0.16906091370558377</c:v>
                </c:pt>
                <c:pt idx="7">
                  <c:v>2.1037711864406781</c:v>
                </c:pt>
                <c:pt idx="8">
                  <c:v>2.3288409090909088</c:v>
                </c:pt>
                <c:pt idx="9">
                  <c:v>2.0391830065359478</c:v>
                </c:pt>
                <c:pt idx="10">
                  <c:v>0.9702865761689291</c:v>
                </c:pt>
                <c:pt idx="11">
                  <c:v>0.99431818181818177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124-435A-BA32-A2B4C0D85B24}"/>
            </c:ext>
          </c:extLst>
        </c:ser>
        <c:ser>
          <c:idx val="4"/>
          <c:order val="2"/>
          <c:tx>
            <c:v>SLATE, Brabant, Cambrian to Silurian</c:v>
          </c:tx>
          <c:spPr>
            <a:ln w="3175">
              <a:noFill/>
            </a:ln>
          </c:spPr>
          <c:marker>
            <c:symbol val="dash"/>
            <c:size val="7"/>
            <c:spPr>
              <a:solidFill>
                <a:schemeClr val="tx1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TAB!$CI$186:$CI$210</c:f>
              <c:numCache>
                <c:formatCode>0.00</c:formatCode>
                <c:ptCount val="25"/>
                <c:pt idx="0">
                  <c:v>2.8180397519167846</c:v>
                </c:pt>
                <c:pt idx="1">
                  <c:v>2.4983618329518422</c:v>
                </c:pt>
                <c:pt idx="2">
                  <c:v>2.6881966712475189</c:v>
                </c:pt>
                <c:pt idx="3">
                  <c:v>2.9371428571428573</c:v>
                </c:pt>
                <c:pt idx="4">
                  <c:v>1.6525640185997774</c:v>
                </c:pt>
                <c:pt idx="5">
                  <c:v>2.5247419952368348</c:v>
                </c:pt>
                <c:pt idx="6">
                  <c:v>2.8225875830425853</c:v>
                </c:pt>
                <c:pt idx="7">
                  <c:v>3.18307550455896</c:v>
                </c:pt>
                <c:pt idx="8">
                  <c:v>2.8030813673567647</c:v>
                </c:pt>
                <c:pt idx="9">
                  <c:v>2.9362895005096838</c:v>
                </c:pt>
                <c:pt idx="10">
                  <c:v>2.6634659350708731</c:v>
                </c:pt>
                <c:pt idx="11">
                  <c:v>2.6634659350708731</c:v>
                </c:pt>
                <c:pt idx="12">
                  <c:v>3.0443890274314214</c:v>
                </c:pt>
                <c:pt idx="13">
                  <c:v>2.7598736944376974</c:v>
                </c:pt>
                <c:pt idx="14">
                  <c:v>2.698076477404403</c:v>
                </c:pt>
                <c:pt idx="15">
                  <c:v>3.1584342003605461</c:v>
                </c:pt>
                <c:pt idx="16">
                  <c:v>3.4026680617316249</c:v>
                </c:pt>
                <c:pt idx="17">
                  <c:v>6.2251372788285533</c:v>
                </c:pt>
                <c:pt idx="18">
                  <c:v>4.1467269984917046</c:v>
                </c:pt>
                <c:pt idx="19">
                  <c:v>2.5065217391304349</c:v>
                </c:pt>
                <c:pt idx="20">
                  <c:v>2.262655601659751</c:v>
                </c:pt>
                <c:pt idx="21">
                  <c:v>2.9881129271916786</c:v>
                </c:pt>
                <c:pt idx="22">
                  <c:v>2.502262443438914</c:v>
                </c:pt>
                <c:pt idx="23">
                  <c:v>2.6178839082064886</c:v>
                </c:pt>
                <c:pt idx="24">
                  <c:v>3.00646540486991</c:v>
                </c:pt>
              </c:numCache>
            </c:numRef>
          </c:xVal>
          <c:yVal>
            <c:numRef>
              <c:f>TAB!$CK$186:$CK$210</c:f>
              <c:numCache>
                <c:formatCode>0.00</c:formatCode>
                <c:ptCount val="25"/>
                <c:pt idx="0">
                  <c:v>1.4261021557583997</c:v>
                </c:pt>
                <c:pt idx="1">
                  <c:v>1.3174659352327023</c:v>
                </c:pt>
                <c:pt idx="2">
                  <c:v>2.4122865380350409</c:v>
                </c:pt>
                <c:pt idx="3">
                  <c:v>0.18359308100702174</c:v>
                </c:pt>
                <c:pt idx="4">
                  <c:v>0.37349222496730122</c:v>
                </c:pt>
                <c:pt idx="5">
                  <c:v>1.0848182466143979</c:v>
                </c:pt>
                <c:pt idx="6">
                  <c:v>1.446244477172312</c:v>
                </c:pt>
                <c:pt idx="7">
                  <c:v>2.1762839007501444</c:v>
                </c:pt>
                <c:pt idx="8">
                  <c:v>1.7812472160356347</c:v>
                </c:pt>
                <c:pt idx="9">
                  <c:v>1.9934036144578313</c:v>
                </c:pt>
                <c:pt idx="10">
                  <c:v>1.5386836027713628</c:v>
                </c:pt>
                <c:pt idx="11">
                  <c:v>1.5386836027713628</c:v>
                </c:pt>
                <c:pt idx="12">
                  <c:v>1.3929864253393667</c:v>
                </c:pt>
                <c:pt idx="13">
                  <c:v>2.5116279069767442</c:v>
                </c:pt>
                <c:pt idx="14">
                  <c:v>2.1061606160616062</c:v>
                </c:pt>
                <c:pt idx="15">
                  <c:v>2.0759978130125751</c:v>
                </c:pt>
                <c:pt idx="16">
                  <c:v>0.73634577603143425</c:v>
                </c:pt>
                <c:pt idx="17">
                  <c:v>5.8065233506300968</c:v>
                </c:pt>
                <c:pt idx="18">
                  <c:v>0.53912401574803148</c:v>
                </c:pt>
                <c:pt idx="19">
                  <c:v>2.100951008645533</c:v>
                </c:pt>
                <c:pt idx="20">
                  <c:v>2.4468128654970758</c:v>
                </c:pt>
                <c:pt idx="21">
                  <c:v>2.4232698412698417</c:v>
                </c:pt>
                <c:pt idx="22">
                  <c:v>1.8411159737417941</c:v>
                </c:pt>
                <c:pt idx="23">
                  <c:v>2.8157819225251077</c:v>
                </c:pt>
                <c:pt idx="24">
                  <c:v>2.6581316826111419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124-435A-BA32-A2B4C0D85B24}"/>
            </c:ext>
          </c:extLst>
        </c:ser>
        <c:ser>
          <c:idx val="16"/>
          <c:order val="3"/>
          <c:tx>
            <c:v>Stavelot slate</c:v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TAB!$CI$69:$CI$181</c:f>
              <c:numCache>
                <c:formatCode>0.00</c:formatCode>
                <c:ptCount val="113"/>
                <c:pt idx="0">
                  <c:v>4.6136653895274584</c:v>
                </c:pt>
                <c:pt idx="1">
                  <c:v>2.7044312471448153</c:v>
                </c:pt>
                <c:pt idx="2">
                  <c:v>4.0773993808049527</c:v>
                </c:pt>
                <c:pt idx="3">
                  <c:v>3.1096644967451179</c:v>
                </c:pt>
                <c:pt idx="4">
                  <c:v>3.4594594594594592</c:v>
                </c:pt>
                <c:pt idx="5">
                  <c:v>2.8714285714285714</c:v>
                </c:pt>
                <c:pt idx="6">
                  <c:v>2.3773584905660377</c:v>
                </c:pt>
              </c:numCache>
            </c:numRef>
          </c:xVal>
          <c:yVal>
            <c:numRef>
              <c:f>TAB!$CK$69:$CK$181</c:f>
              <c:numCache>
                <c:formatCode>0.00</c:formatCode>
                <c:ptCount val="113"/>
                <c:pt idx="0">
                  <c:v>2.0108264462809915</c:v>
                </c:pt>
                <c:pt idx="1">
                  <c:v>2.2434782608695651</c:v>
                </c:pt>
                <c:pt idx="2">
                  <c:v>2.0311944444444445</c:v>
                </c:pt>
                <c:pt idx="3">
                  <c:v>1.8786740331491711</c:v>
                </c:pt>
                <c:pt idx="4">
                  <c:v>2.3767</c:v>
                </c:pt>
                <c:pt idx="5">
                  <c:v>1.8920967741935486</c:v>
                </c:pt>
                <c:pt idx="6">
                  <c:v>5.1591784702549583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E124-435A-BA32-A2B4C0D85B24}"/>
            </c:ext>
          </c:extLst>
        </c:ser>
        <c:ser>
          <c:idx val="8"/>
          <c:order val="4"/>
          <c:tx>
            <c:v>SLATE, Bihain Fm (Sm3)</c:v>
          </c:tx>
          <c:spPr>
            <a:ln w="22225">
              <a:noFill/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rgbClr val="F945D2"/>
                </a:solidFill>
              </a:ln>
            </c:spPr>
          </c:marker>
          <c:dPt>
            <c:idx val="0"/>
            <c:marker>
              <c:spPr>
                <a:solidFill>
                  <a:schemeClr val="bg1"/>
                </a:solidFill>
                <a:ln w="22225">
                  <a:solidFill>
                    <a:srgbClr val="F945D2"/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4-E124-435A-BA32-A2B4C0D85B24}"/>
              </c:ext>
            </c:extLst>
          </c:dPt>
          <c:xVal>
            <c:numRef>
              <c:f>TAB!$CI$182</c:f>
              <c:numCache>
                <c:formatCode>General</c:formatCode>
                <c:ptCount val="1"/>
              </c:numCache>
            </c:numRef>
          </c:xVal>
          <c:yVal>
            <c:numRef>
              <c:f>TAB!$CK$182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E124-435A-BA32-A2B4C0D85B24}"/>
            </c:ext>
          </c:extLst>
        </c:ser>
        <c:ser>
          <c:idx val="12"/>
          <c:order val="5"/>
          <c:tx>
            <c:v>COTICULE, Ottré Fm, les Plattes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TAB!$CI$8:$CI$63</c:f>
              <c:numCache>
                <c:formatCode>General</c:formatCode>
                <c:ptCount val="56"/>
              </c:numCache>
            </c:numRef>
          </c:xVal>
          <c:yVal>
            <c:numRef>
              <c:f>TAB!$CK$8:$CK$63</c:f>
              <c:numCache>
                <c:formatCode>General</c:formatCode>
                <c:ptCount val="5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E124-435A-BA32-A2B4C0D85B24}"/>
            </c:ext>
          </c:extLst>
        </c:ser>
        <c:ser>
          <c:idx val="0"/>
          <c:order val="6"/>
          <c:tx>
            <c:v>Mousty Fm, undifferentiated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chemeClr val="accent2">
                  <a:lumMod val="60000"/>
                  <a:lumOff val="40000"/>
                </a:schemeClr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TAB!$CI$286:$CI$303</c:f>
              <c:numCache>
                <c:formatCode>General</c:formatCode>
                <c:ptCount val="18"/>
              </c:numCache>
            </c:numRef>
          </c:xVal>
          <c:yVal>
            <c:numRef>
              <c:f>TAB!$CK$286:$CK$303</c:f>
              <c:numCache>
                <c:formatCode>General</c:formatCode>
                <c:ptCount val="1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9A0-4580-AC53-00BC3C0845CA}"/>
            </c:ext>
          </c:extLst>
        </c:ser>
        <c:ser>
          <c:idx val="7"/>
          <c:order val="7"/>
          <c:tx>
            <c:v>Mousty Fm, no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C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TAB!$CI$304:$CI$307</c:f>
              <c:numCache>
                <c:formatCode>General</c:formatCode>
                <c:ptCount val="4"/>
              </c:numCache>
            </c:numRef>
          </c:xVal>
          <c:yVal>
            <c:numRef>
              <c:f>TAB!$CK$304:$CK$307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3DA-4312-A1F4-8A48965A3B16}"/>
            </c:ext>
          </c:extLst>
        </c:ser>
        <c:ser>
          <c:idx val="20"/>
          <c:order val="8"/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REF!$C$4:$C$20</c:f>
              <c:numCache>
                <c:formatCode>0.00</c:formatCode>
                <c:ptCount val="17"/>
                <c:pt idx="0">
                  <c:v>1</c:v>
                </c:pt>
                <c:pt idx="1">
                  <c:v>5.1286138399136494</c:v>
                </c:pt>
                <c:pt idx="2">
                  <c:v>5.1286138399136494</c:v>
                </c:pt>
                <c:pt idx="3">
                  <c:v>5.1286138399136494</c:v>
                </c:pt>
                <c:pt idx="4">
                  <c:v>3.5481338923357555</c:v>
                </c:pt>
                <c:pt idx="5">
                  <c:v>5.1286138399136494</c:v>
                </c:pt>
                <c:pt idx="6">
                  <c:v>7.4131024130091765</c:v>
                </c:pt>
                <c:pt idx="7">
                  <c:v>4.3651583224016601</c:v>
                </c:pt>
                <c:pt idx="8">
                  <c:v>5.5590425727040369</c:v>
                </c:pt>
                <c:pt idx="9">
                  <c:v>47.863009232263856</c:v>
                </c:pt>
                <c:pt idx="10">
                  <c:v>39.810717055349755</c:v>
                </c:pt>
                <c:pt idx="11">
                  <c:v>63.095734448019364</c:v>
                </c:pt>
                <c:pt idx="12">
                  <c:v>53.703179637025293</c:v>
                </c:pt>
                <c:pt idx="13">
                  <c:v>13.803842646028851</c:v>
                </c:pt>
                <c:pt idx="14">
                  <c:v>10</c:v>
                </c:pt>
                <c:pt idx="15">
                  <c:v>13.803842646028851</c:v>
                </c:pt>
                <c:pt idx="16">
                  <c:v>7.4131024130091765</c:v>
                </c:pt>
              </c:numCache>
            </c:numRef>
          </c:xVal>
          <c:yVal>
            <c:numRef>
              <c:f>REF!$D$4:$D$20</c:f>
              <c:numCache>
                <c:formatCode>0.00</c:formatCode>
                <c:ptCount val="17"/>
                <c:pt idx="0">
                  <c:v>3.9810717055349727</c:v>
                </c:pt>
                <c:pt idx="1">
                  <c:v>3.9810717055349727</c:v>
                </c:pt>
                <c:pt idx="2">
                  <c:v>31.622776601683803</c:v>
                </c:pt>
                <c:pt idx="3">
                  <c:v>3.9810717055349727</c:v>
                </c:pt>
                <c:pt idx="4">
                  <c:v>0.79432823472428149</c:v>
                </c:pt>
                <c:pt idx="5">
                  <c:v>3.9810717055349727</c:v>
                </c:pt>
                <c:pt idx="6">
                  <c:v>3.9810717055349727</c:v>
                </c:pt>
                <c:pt idx="7">
                  <c:v>0.31622776601683794</c:v>
                </c:pt>
                <c:pt idx="8">
                  <c:v>1</c:v>
                </c:pt>
                <c:pt idx="9">
                  <c:v>1</c:v>
                </c:pt>
                <c:pt idx="10">
                  <c:v>0.1</c:v>
                </c:pt>
                <c:pt idx="11">
                  <c:v>31.622776601683803</c:v>
                </c:pt>
                <c:pt idx="12">
                  <c:v>3.9810717055349727</c:v>
                </c:pt>
                <c:pt idx="13">
                  <c:v>3.9810717055349727</c:v>
                </c:pt>
                <c:pt idx="14">
                  <c:v>0.1</c:v>
                </c:pt>
                <c:pt idx="15">
                  <c:v>3.9810717055349727</c:v>
                </c:pt>
                <c:pt idx="16">
                  <c:v>3.9810717055349727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E124-435A-BA32-A2B4C0D85B24}"/>
            </c:ext>
          </c:extLst>
        </c:ser>
        <c:ser>
          <c:idx val="11"/>
          <c:order val="9"/>
          <c:tx>
            <c:v>Mousty Fm, with garnet</c:v>
          </c:tx>
          <c:spPr>
            <a:ln w="28575">
              <a:noFill/>
            </a:ln>
          </c:spPr>
          <c:marker>
            <c:symbol val="circle"/>
            <c:size val="10"/>
            <c:spPr>
              <a:solidFill>
                <a:srgbClr val="FF0000"/>
              </a:solidFill>
              <a:ln w="15875">
                <a:solidFill>
                  <a:schemeClr val="tx1"/>
                </a:solidFill>
              </a:ln>
            </c:spPr>
          </c:marker>
          <c:xVal>
            <c:numRef>
              <c:f>TAB!$CI$308:$CI$315</c:f>
              <c:numCache>
                <c:formatCode>General</c:formatCode>
                <c:ptCount val="8"/>
              </c:numCache>
            </c:numRef>
          </c:xVal>
          <c:yVal>
            <c:numRef>
              <c:f>TAB!$CK$308:$CK$315</c:f>
              <c:numCache>
                <c:formatCode>General</c:formatCode>
                <c:ptCount val="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3DA-4312-A1F4-8A48965A3B16}"/>
            </c:ext>
          </c:extLst>
        </c:ser>
        <c:ser>
          <c:idx val="1"/>
          <c:order val="10"/>
          <c:tx>
            <c:v>Jodoigne Fm</c:v>
          </c:tx>
          <c:spPr>
            <a:ln w="28575">
              <a:noFill/>
            </a:ln>
          </c:spPr>
          <c:marker>
            <c:symbol val="square"/>
            <c:size val="9"/>
            <c:spPr>
              <a:solidFill>
                <a:schemeClr val="accent1"/>
              </a:solidFill>
              <a:ln w="19050">
                <a:solidFill>
                  <a:schemeClr val="tx1"/>
                </a:solidFill>
              </a:ln>
            </c:spPr>
          </c:marker>
          <c:xVal>
            <c:numRef>
              <c:f>TAB!$CI$316:$CI$318</c:f>
              <c:numCache>
                <c:formatCode>General</c:formatCode>
                <c:ptCount val="3"/>
              </c:numCache>
            </c:numRef>
          </c:xVal>
          <c:yVal>
            <c:numRef>
              <c:f>TAB!$CK$316:$CK$318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3E1-4F7D-92F1-29883DA2442D}"/>
            </c:ext>
          </c:extLst>
        </c:ser>
        <c:ser>
          <c:idx val="2"/>
          <c:order val="11"/>
          <c:tx>
            <c:v>Chevlipont Fm</c:v>
          </c:tx>
          <c:spPr>
            <a:ln w="28575">
              <a:noFill/>
            </a:ln>
          </c:spPr>
          <c:marker>
            <c:symbol val="triangle"/>
            <c:size val="10"/>
            <c:spPr>
              <a:solidFill>
                <a:srgbClr val="92D050"/>
              </a:solidFill>
              <a:ln w="15875">
                <a:solidFill>
                  <a:schemeClr val="tx1"/>
                </a:solidFill>
              </a:ln>
            </c:spPr>
          </c:marker>
          <c:dPt>
            <c:idx val="2"/>
            <c:marker>
              <c:symbol val="triangle"/>
              <c:size val="11"/>
            </c:marker>
            <c:bubble3D val="0"/>
            <c:extLst>
              <c:ext xmlns:c16="http://schemas.microsoft.com/office/drawing/2014/chart" uri="{C3380CC4-5D6E-409C-BE32-E72D297353CC}">
                <c16:uniqueId val="{00000002-6258-415D-8381-3444B18BEF0C}"/>
              </c:ext>
            </c:extLst>
          </c:dPt>
          <c:xVal>
            <c:numRef>
              <c:f>TAB!$CI$319:$CI$326</c:f>
              <c:numCache>
                <c:formatCode>0.00</c:formatCode>
                <c:ptCount val="8"/>
                <c:pt idx="0">
                  <c:v>2.6742316784869979</c:v>
                </c:pt>
                <c:pt idx="1">
                  <c:v>3.4071625344352623</c:v>
                </c:pt>
                <c:pt idx="2">
                  <c:v>1.8813303099017384</c:v>
                </c:pt>
                <c:pt idx="3">
                  <c:v>2.967869500741473</c:v>
                </c:pt>
                <c:pt idx="4">
                  <c:v>4.463739188290087</c:v>
                </c:pt>
                <c:pt idx="5">
                  <c:v>2.8438538205980062</c:v>
                </c:pt>
                <c:pt idx="6">
                  <c:v>3.1001021450459656</c:v>
                </c:pt>
                <c:pt idx="7">
                  <c:v>2.9627606752730888</c:v>
                </c:pt>
              </c:numCache>
            </c:numRef>
          </c:xVal>
          <c:yVal>
            <c:numRef>
              <c:f>TAB!$CK$319:$CK$326</c:f>
              <c:numCache>
                <c:formatCode>0.00</c:formatCode>
                <c:ptCount val="8"/>
                <c:pt idx="0">
                  <c:v>2.8057324840764331</c:v>
                </c:pt>
                <c:pt idx="1">
                  <c:v>2.4523076923076923</c:v>
                </c:pt>
                <c:pt idx="2">
                  <c:v>0.95759233926128595</c:v>
                </c:pt>
                <c:pt idx="3">
                  <c:v>1.4334763948497853</c:v>
                </c:pt>
                <c:pt idx="4">
                  <c:v>2.441696113074205</c:v>
                </c:pt>
                <c:pt idx="5">
                  <c:v>1.1453831041257367</c:v>
                </c:pt>
                <c:pt idx="6">
                  <c:v>1.4897025171624718</c:v>
                </c:pt>
                <c:pt idx="7">
                  <c:v>1.7770114942528736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3E1-4F7D-92F1-29883DA2442D}"/>
            </c:ext>
          </c:extLst>
        </c:ser>
        <c:ser>
          <c:idx val="6"/>
          <c:order val="12"/>
          <c:tx>
            <c:v>Noir de Sclayn</c:v>
          </c:tx>
          <c:spPr>
            <a:ln w="28575">
              <a:noFill/>
            </a:ln>
          </c:spPr>
          <c:marker>
            <c:symbol val="diamond"/>
            <c:size val="11"/>
            <c:spPr>
              <a:solidFill>
                <a:schemeClr val="tx1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TAB!$CI$342:$CI$344</c:f>
              <c:numCache>
                <c:formatCode>General</c:formatCode>
                <c:ptCount val="3"/>
              </c:numCache>
            </c:numRef>
          </c:xVal>
          <c:yVal>
            <c:numRef>
              <c:f>TAB!$CK$342:$CK$344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3E1-4F7D-92F1-29883DA2442D}"/>
            </c:ext>
          </c:extLst>
        </c:ser>
        <c:ser>
          <c:idx val="9"/>
          <c:order val="13"/>
          <c:tx>
            <c:v>Dictyonema shale (mean, n=22)</c:v>
          </c:tx>
          <c:spPr>
            <a:ln w="28575">
              <a:noFill/>
            </a:ln>
          </c:spPr>
          <c:marker>
            <c:symbol val="diamond"/>
            <c:size val="14"/>
            <c:spPr>
              <a:noFill/>
              <a:ln w="19050"/>
            </c:spPr>
          </c:marker>
          <c:xVal>
            <c:numRef>
              <c:f>TAB!$CI$328</c:f>
              <c:numCache>
                <c:formatCode>0.00</c:formatCode>
                <c:ptCount val="1"/>
                <c:pt idx="0">
                  <c:v>3.3068432671081678</c:v>
                </c:pt>
              </c:numCache>
            </c:numRef>
          </c:xVal>
          <c:yVal>
            <c:numRef>
              <c:f>TAB!$CK$328</c:f>
              <c:numCache>
                <c:formatCode>0.00</c:formatCode>
                <c:ptCount val="1"/>
                <c:pt idx="0">
                  <c:v>1.0001834862385321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3DA-4312-A1F4-8A48965A3B16}"/>
            </c:ext>
          </c:extLst>
        </c:ser>
        <c:ser>
          <c:idx val="10"/>
          <c:order val="14"/>
          <c:tx>
            <c:v>Alum shale (mean, n=107)</c:v>
          </c:tx>
          <c:spPr>
            <a:ln w="28575">
              <a:noFill/>
            </a:ln>
          </c:spPr>
          <c:marker>
            <c:symbol val="diamond"/>
            <c:size val="14"/>
            <c:spPr>
              <a:noFill/>
              <a:ln w="19050">
                <a:solidFill>
                  <a:srgbClr val="00B0F0"/>
                </a:solidFill>
              </a:ln>
            </c:spPr>
          </c:marker>
          <c:xVal>
            <c:numRef>
              <c:f>TAB!$CI$329</c:f>
              <c:numCache>
                <c:formatCode>General</c:formatCode>
                <c:ptCount val="1"/>
              </c:numCache>
            </c:numRef>
          </c:xVal>
          <c:yVal>
            <c:numRef>
              <c:f>TAB!$CK$329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3DA-4312-A1F4-8A48965A3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8835232"/>
        <c:axId val="-1318833872"/>
      </c:scatterChart>
      <c:valAx>
        <c:axId val="-1318835232"/>
        <c:scaling>
          <c:logBase val="10"/>
          <c:orientation val="minMax"/>
          <c:max val="400"/>
        </c:scaling>
        <c:delete val="0"/>
        <c:axPos val="b"/>
        <c:numFmt formatCode="General" sourceLinked="0"/>
        <c:majorTickMark val="cross"/>
        <c:minorTickMark val="in"/>
        <c:tickLblPos val="nextTo"/>
        <c:spPr>
          <a:ln w="15875">
            <a:solidFill>
              <a:schemeClr val="tx1"/>
            </a:solidFill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fr-FR"/>
          </a:p>
        </c:txPr>
        <c:crossAx val="-1318833872"/>
        <c:crossesAt val="0.1"/>
        <c:crossBetween val="midCat"/>
      </c:valAx>
      <c:valAx>
        <c:axId val="-1318833872"/>
        <c:scaling>
          <c:logBase val="10"/>
          <c:orientation val="minMax"/>
          <c:max val="100"/>
          <c:min val="0.1"/>
        </c:scaling>
        <c:delete val="0"/>
        <c:axPos val="l"/>
        <c:numFmt formatCode="General" sourceLinked="0"/>
        <c:majorTickMark val="out"/>
        <c:minorTickMark val="in"/>
        <c:tickLblPos val="nextTo"/>
        <c:spPr>
          <a:ln w="15875">
            <a:solidFill>
              <a:schemeClr val="tx1"/>
            </a:solidFill>
          </a:ln>
        </c:spPr>
        <c:txPr>
          <a:bodyPr/>
          <a:lstStyle/>
          <a:p>
            <a:pPr>
              <a:defRPr sz="12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-1318835232"/>
        <c:crossesAt val="0.1"/>
        <c:crossBetween val="midCat"/>
        <c:minorUnit val="0.5"/>
      </c:valAx>
    </c:plotArea>
    <c:legend>
      <c:legendPos val="r"/>
      <c:legendEntry>
        <c:idx val="4"/>
        <c:delete val="1"/>
      </c:legendEntry>
      <c:legendEntry>
        <c:idx val="8"/>
        <c:delete val="1"/>
      </c:legendEntry>
      <c:layout>
        <c:manualLayout>
          <c:xMode val="edge"/>
          <c:yMode val="edge"/>
          <c:x val="0.53603391746384799"/>
          <c:y val="0.52151221786106805"/>
          <c:w val="0.23949842248731301"/>
          <c:h val="0.3326661383172250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62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162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workbookViewId="0"/>
  </sheetViews>
  <pageMargins left="0.7" right="0.7" top="0.75" bottom="0.75" header="0.3" footer="0.3"/>
  <pageSetup paperSize="9" orientation="landscape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115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130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494" cy="607561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8D8C5DC-FEAF-BA63-B368-9C9EFBA5DD4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0.04194</cdr:x>
      <cdr:y>0.00606</cdr:y>
    </cdr:from>
    <cdr:to>
      <cdr:x>0.1312</cdr:x>
      <cdr:y>0.06418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9320" y="36635"/>
          <a:ext cx="828620" cy="351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nl-BE" sz="1600"/>
            <a:t>% FeO</a:t>
          </a:r>
        </a:p>
      </cdr:txBody>
    </cdr:sp>
  </cdr:relSizeAnchor>
  <cdr:relSizeAnchor xmlns:cdr="http://schemas.openxmlformats.org/drawingml/2006/chartDrawing">
    <cdr:from>
      <cdr:x>0.6763</cdr:x>
      <cdr:y>0.87936</cdr:y>
    </cdr:from>
    <cdr:to>
      <cdr:x>0.82881</cdr:x>
      <cdr:y>0.93838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288148" y="5334806"/>
          <a:ext cx="1418017" cy="358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% Fe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5494" cy="607561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405183-B52D-EB6A-4180-C3D83BEE6B0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0.04194</cdr:x>
      <cdr:y>0.00606</cdr:y>
    </cdr:from>
    <cdr:to>
      <cdr:x>0.1312</cdr:x>
      <cdr:y>0.06418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9320" y="36635"/>
          <a:ext cx="828620" cy="351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nl-BE" sz="1600"/>
            <a:t>% MnO</a:t>
          </a:r>
        </a:p>
      </cdr:txBody>
    </cdr:sp>
  </cdr:relSizeAnchor>
  <cdr:relSizeAnchor xmlns:cdr="http://schemas.openxmlformats.org/drawingml/2006/chartDrawing">
    <cdr:from>
      <cdr:x>0.70926</cdr:x>
      <cdr:y>0.87936</cdr:y>
    </cdr:from>
    <cdr:to>
      <cdr:x>0.86177</cdr:x>
      <cdr:y>0.93838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594585" y="5334808"/>
          <a:ext cx="1418017" cy="358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% Fe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3t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4B1532-C6D7-BC9A-B040-3F4C86460F8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0.04194</cdr:x>
      <cdr:y>0.00606</cdr:y>
    </cdr:from>
    <cdr:to>
      <cdr:x>0.1312</cdr:x>
      <cdr:y>0.06418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9320" y="36635"/>
          <a:ext cx="828620" cy="351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nl-BE" sz="1600"/>
            <a:t>% MnOt</a:t>
          </a:r>
        </a:p>
      </cdr:txBody>
    </cdr:sp>
  </cdr:relSizeAnchor>
  <cdr:relSizeAnchor xmlns:cdr="http://schemas.openxmlformats.org/drawingml/2006/chartDrawing">
    <cdr:from>
      <cdr:x>0.66026</cdr:x>
      <cdr:y>0.87936</cdr:y>
    </cdr:from>
    <cdr:to>
      <cdr:x>0.81277</cdr:x>
      <cdr:y>0.93838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139042" y="5334809"/>
          <a:ext cx="1418017" cy="358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% SiO</a:t>
          </a:r>
          <a:r>
            <a:rPr lang="nl-BE" sz="1600" baseline="-25000"/>
            <a:t>2</a:t>
          </a:r>
          <a:r>
            <a:rPr lang="nl-BE" sz="1600"/>
            <a:t> + Al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25F594D-8F6C-7ADB-65CF-27CF212C79A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0.04194</cdr:x>
      <cdr:y>0.00606</cdr:y>
    </cdr:from>
    <cdr:to>
      <cdr:x>0.1312</cdr:x>
      <cdr:y>0.06418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9320" y="36635"/>
          <a:ext cx="828620" cy="351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nl-BE" sz="1600"/>
            <a:t>% Fe2O3t</a:t>
          </a:r>
        </a:p>
      </cdr:txBody>
    </cdr:sp>
  </cdr:relSizeAnchor>
  <cdr:relSizeAnchor xmlns:cdr="http://schemas.openxmlformats.org/drawingml/2006/chartDrawing">
    <cdr:from>
      <cdr:x>0.14894</cdr:x>
      <cdr:y>0.87663</cdr:y>
    </cdr:from>
    <cdr:to>
      <cdr:x>0.30145</cdr:x>
      <cdr:y>0.93565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384869" y="5318216"/>
          <a:ext cx="1418017" cy="358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% SiO</a:t>
          </a:r>
          <a:r>
            <a:rPr lang="nl-BE" sz="1600" baseline="-25000"/>
            <a:t>2</a:t>
          </a:r>
          <a:r>
            <a:rPr lang="nl-BE" sz="1600"/>
            <a:t> + Al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300308" cy="607646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4992847-78C3-F457-5A5F-EA479CDDB0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0.67152</cdr:x>
      <cdr:y>0.87648</cdr:y>
    </cdr:from>
    <cdr:to>
      <cdr:x>0.78487</cdr:x>
      <cdr:y>0.93549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6243702" y="5317334"/>
          <a:ext cx="1053913" cy="3579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Si0</a:t>
          </a:r>
          <a:r>
            <a:rPr lang="nl-BE" sz="1600" baseline="-25000"/>
            <a:t>2</a:t>
          </a:r>
          <a:r>
            <a:rPr lang="nl-BE" sz="1600"/>
            <a:t>/Al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</a:t>
          </a:r>
        </a:p>
      </cdr:txBody>
    </cdr:sp>
  </cdr:relSizeAnchor>
  <cdr:relSizeAnchor xmlns:cdr="http://schemas.openxmlformats.org/drawingml/2006/chartDrawing">
    <cdr:from>
      <cdr:x>0.04888</cdr:x>
      <cdr:y>0.01929</cdr:y>
    </cdr:from>
    <cdr:to>
      <cdr:x>0.17993</cdr:x>
      <cdr:y>0.07734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453781" y="116742"/>
          <a:ext cx="1216757" cy="351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600"/>
            <a:t>Fe</a:t>
          </a:r>
          <a:r>
            <a:rPr lang="nl-BE" sz="1600" baseline="-25000"/>
            <a:t>2</a:t>
          </a:r>
          <a:r>
            <a:rPr lang="nl-BE" sz="1600"/>
            <a:t>O</a:t>
          </a:r>
          <a:r>
            <a:rPr lang="nl-BE" sz="1600" baseline="-25000"/>
            <a:t>3t</a:t>
          </a:r>
          <a:r>
            <a:rPr lang="nl-BE" sz="1600"/>
            <a:t>/K</a:t>
          </a:r>
          <a:r>
            <a:rPr lang="nl-BE" sz="1600" baseline="-25000"/>
            <a:t>2</a:t>
          </a:r>
          <a:r>
            <a:rPr lang="nl-BE" sz="1600"/>
            <a:t>O</a:t>
          </a:r>
        </a:p>
      </cdr:txBody>
    </cdr:sp>
  </cdr:relSizeAnchor>
  <cdr:relSizeAnchor xmlns:cdr="http://schemas.openxmlformats.org/drawingml/2006/chartDrawing">
    <cdr:from>
      <cdr:x>0.08447</cdr:x>
      <cdr:y>0.25535</cdr:y>
    </cdr:from>
    <cdr:to>
      <cdr:x>0.18296</cdr:x>
      <cdr:y>0.29893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785394" y="1549155"/>
          <a:ext cx="915747" cy="2643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Fe-shale</a:t>
          </a:r>
        </a:p>
      </cdr:txBody>
    </cdr:sp>
  </cdr:relSizeAnchor>
  <cdr:relSizeAnchor xmlns:cdr="http://schemas.openxmlformats.org/drawingml/2006/chartDrawing">
    <cdr:from>
      <cdr:x>0.07647</cdr:x>
      <cdr:y>0.68754</cdr:y>
    </cdr:from>
    <cdr:to>
      <cdr:x>0.12781</cdr:x>
      <cdr:y>0.73113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710976" y="4171107"/>
          <a:ext cx="477353" cy="2644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Shale</a:t>
          </a:r>
        </a:p>
      </cdr:txBody>
    </cdr:sp>
  </cdr:relSizeAnchor>
  <cdr:relSizeAnchor xmlns:cdr="http://schemas.openxmlformats.org/drawingml/2006/chartDrawing">
    <cdr:from>
      <cdr:x>0.25569</cdr:x>
      <cdr:y>0.78682</cdr:y>
    </cdr:from>
    <cdr:to>
      <cdr:x>0.31888</cdr:x>
      <cdr:y>0.83041</cdr:y>
    </cdr:to>
    <cdr:sp macro="" textlink="">
      <cdr:nvSpPr>
        <cdr:cNvPr id="9" name="TextBox 1"/>
        <cdr:cNvSpPr txBox="1"/>
      </cdr:nvSpPr>
      <cdr:spPr>
        <a:xfrm xmlns:a="http://schemas.openxmlformats.org/drawingml/2006/main">
          <a:off x="2377416" y="4773395"/>
          <a:ext cx="587532" cy="2644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Arkose</a:t>
          </a:r>
        </a:p>
      </cdr:txBody>
    </cdr:sp>
  </cdr:relSizeAnchor>
  <cdr:relSizeAnchor xmlns:cdr="http://schemas.openxmlformats.org/drawingml/2006/chartDrawing">
    <cdr:from>
      <cdr:x>0.39224</cdr:x>
      <cdr:y>0.78319</cdr:y>
    </cdr:from>
    <cdr:to>
      <cdr:x>0.47042</cdr:x>
      <cdr:y>0.82677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3646998" y="4751400"/>
          <a:ext cx="726907" cy="2643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Subarkose</a:t>
          </a:r>
        </a:p>
      </cdr:txBody>
    </cdr:sp>
  </cdr:relSizeAnchor>
  <cdr:relSizeAnchor xmlns:cdr="http://schemas.openxmlformats.org/drawingml/2006/chartDrawing">
    <cdr:from>
      <cdr:x>0.39855</cdr:x>
      <cdr:y>0.53744</cdr:y>
    </cdr:from>
    <cdr:to>
      <cdr:x>0.49704</cdr:x>
      <cdr:y>0.58103</cdr:y>
    </cdr:to>
    <cdr:sp macro="" textlink="">
      <cdr:nvSpPr>
        <cdr:cNvPr id="11" name="TextBox 1"/>
        <cdr:cNvSpPr txBox="1"/>
      </cdr:nvSpPr>
      <cdr:spPr>
        <a:xfrm xmlns:a="http://schemas.openxmlformats.org/drawingml/2006/main">
          <a:off x="3705687" y="3260513"/>
          <a:ext cx="915747" cy="2644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Sublitharenite</a:t>
          </a:r>
        </a:p>
      </cdr:txBody>
    </cdr:sp>
  </cdr:relSizeAnchor>
  <cdr:relSizeAnchor xmlns:cdr="http://schemas.openxmlformats.org/drawingml/2006/chartDrawing">
    <cdr:from>
      <cdr:x>0.36461</cdr:x>
      <cdr:y>0.28067</cdr:y>
    </cdr:from>
    <cdr:to>
      <cdr:x>0.43174</cdr:x>
      <cdr:y>0.32425</cdr:y>
    </cdr:to>
    <cdr:sp macro="" textlink="">
      <cdr:nvSpPr>
        <cdr:cNvPr id="12" name="TextBox 1"/>
        <cdr:cNvSpPr txBox="1"/>
      </cdr:nvSpPr>
      <cdr:spPr>
        <a:xfrm xmlns:a="http://schemas.openxmlformats.org/drawingml/2006/main">
          <a:off x="3390099" y="1702752"/>
          <a:ext cx="624165" cy="2643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Fe-sand</a:t>
          </a:r>
        </a:p>
      </cdr:txBody>
    </cdr:sp>
  </cdr:relSizeAnchor>
  <cdr:relSizeAnchor xmlns:cdr="http://schemas.openxmlformats.org/drawingml/2006/chartDrawing">
    <cdr:from>
      <cdr:x>0.26675</cdr:x>
      <cdr:y>0.56043</cdr:y>
    </cdr:from>
    <cdr:to>
      <cdr:x>0.34888</cdr:x>
      <cdr:y>0.60401</cdr:y>
    </cdr:to>
    <cdr:sp macro="" textlink="">
      <cdr:nvSpPr>
        <cdr:cNvPr id="13" name="TextBox 1"/>
        <cdr:cNvSpPr txBox="1"/>
      </cdr:nvSpPr>
      <cdr:spPr>
        <a:xfrm xmlns:a="http://schemas.openxmlformats.org/drawingml/2006/main">
          <a:off x="2480248" y="3399964"/>
          <a:ext cx="763634" cy="2643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Litharenite</a:t>
          </a:r>
        </a:p>
      </cdr:txBody>
    </cdr:sp>
  </cdr:relSizeAnchor>
  <cdr:relSizeAnchor xmlns:cdr="http://schemas.openxmlformats.org/drawingml/2006/chartDrawing">
    <cdr:from>
      <cdr:x>0.21068</cdr:x>
      <cdr:y>0.56786</cdr:y>
    </cdr:from>
    <cdr:to>
      <cdr:x>0.26203</cdr:x>
      <cdr:y>0.61145</cdr:y>
    </cdr:to>
    <cdr:sp macro="" textlink="">
      <cdr:nvSpPr>
        <cdr:cNvPr id="14" name="TextBox 1"/>
        <cdr:cNvSpPr txBox="1"/>
      </cdr:nvSpPr>
      <cdr:spPr>
        <a:xfrm xmlns:a="http://schemas.openxmlformats.org/drawingml/2006/main">
          <a:off x="1958902" y="3445051"/>
          <a:ext cx="477445" cy="2644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Wacke</a:t>
          </a:r>
        </a:p>
      </cdr:txBody>
    </cdr:sp>
  </cdr:relSizeAnchor>
  <cdr:relSizeAnchor xmlns:cdr="http://schemas.openxmlformats.org/drawingml/2006/chartDrawing">
    <cdr:from>
      <cdr:x>0.60125</cdr:x>
      <cdr:y>0.33667</cdr:y>
    </cdr:from>
    <cdr:to>
      <cdr:x>0.69973</cdr:x>
      <cdr:y>0.38025</cdr:y>
    </cdr:to>
    <cdr:sp macro="" textlink="">
      <cdr:nvSpPr>
        <cdr:cNvPr id="15" name="TextBox 1"/>
        <cdr:cNvSpPr txBox="1"/>
      </cdr:nvSpPr>
      <cdr:spPr>
        <a:xfrm xmlns:a="http://schemas.openxmlformats.org/drawingml/2006/main">
          <a:off x="5590320" y="2042470"/>
          <a:ext cx="915654" cy="2643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BE" sz="1100"/>
            <a:t>Quartz arenite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workbookViewId="0">
      <selection activeCell="J33" sqref="J33"/>
    </sheetView>
  </sheetViews>
  <sheetFormatPr baseColWidth="10" defaultRowHeight="14.4" x14ac:dyDescent="0.3"/>
  <cols>
    <col min="1" max="1" width="19" customWidth="1"/>
    <col min="2" max="2" width="11" customWidth="1"/>
    <col min="3" max="3" width="11.77734375" customWidth="1"/>
    <col min="4" max="4" width="9.109375" customWidth="1"/>
    <col min="5" max="5" width="15.77734375" customWidth="1"/>
    <col min="6" max="256" width="9.109375" customWidth="1"/>
  </cols>
  <sheetData>
    <row r="1" spans="1:6" x14ac:dyDescent="0.3">
      <c r="B1" s="49" t="s">
        <v>739</v>
      </c>
    </row>
    <row r="3" spans="1:6" x14ac:dyDescent="0.3">
      <c r="A3" s="49" t="s">
        <v>710</v>
      </c>
    </row>
    <row r="4" spans="1:6" x14ac:dyDescent="0.3">
      <c r="A4" t="s">
        <v>711</v>
      </c>
      <c r="B4" t="s">
        <v>754</v>
      </c>
      <c r="F4" s="72" t="s">
        <v>757</v>
      </c>
    </row>
    <row r="5" spans="1:6" x14ac:dyDescent="0.3">
      <c r="A5" t="s">
        <v>590</v>
      </c>
      <c r="B5" t="s">
        <v>755</v>
      </c>
      <c r="F5" s="48" t="s">
        <v>716</v>
      </c>
    </row>
    <row r="6" spans="1:6" x14ac:dyDescent="0.3">
      <c r="A6" t="s">
        <v>712</v>
      </c>
      <c r="B6" t="s">
        <v>714</v>
      </c>
      <c r="F6" s="48" t="s">
        <v>717</v>
      </c>
    </row>
    <row r="7" spans="1:6" x14ac:dyDescent="0.3">
      <c r="A7" t="s">
        <v>713</v>
      </c>
      <c r="B7" t="s">
        <v>715</v>
      </c>
      <c r="F7" s="48" t="s">
        <v>758</v>
      </c>
    </row>
    <row r="8" spans="1:6" x14ac:dyDescent="0.3">
      <c r="A8" t="s">
        <v>598</v>
      </c>
      <c r="B8" t="s">
        <v>714</v>
      </c>
      <c r="F8" s="48" t="s">
        <v>724</v>
      </c>
    </row>
    <row r="9" spans="1:6" x14ac:dyDescent="0.3">
      <c r="A9" t="s">
        <v>756</v>
      </c>
      <c r="B9" t="s">
        <v>714</v>
      </c>
      <c r="F9" s="48" t="s">
        <v>759</v>
      </c>
    </row>
    <row r="10" spans="1:6" x14ac:dyDescent="0.3">
      <c r="A10" t="s">
        <v>756</v>
      </c>
      <c r="B10" t="s">
        <v>715</v>
      </c>
      <c r="F10" s="48" t="s">
        <v>760</v>
      </c>
    </row>
    <row r="12" spans="1:6" x14ac:dyDescent="0.3">
      <c r="A12" s="49" t="s">
        <v>761</v>
      </c>
    </row>
    <row r="13" spans="1:6" x14ac:dyDescent="0.3">
      <c r="A13" t="s">
        <v>718</v>
      </c>
      <c r="F13" s="48" t="s">
        <v>765</v>
      </c>
    </row>
    <row r="14" spans="1:6" x14ac:dyDescent="0.3">
      <c r="A14" t="s">
        <v>719</v>
      </c>
      <c r="F14" s="48" t="s">
        <v>766</v>
      </c>
    </row>
    <row r="15" spans="1:6" x14ac:dyDescent="0.3">
      <c r="A15" t="s">
        <v>720</v>
      </c>
      <c r="B15" t="s">
        <v>721</v>
      </c>
      <c r="F15" s="48" t="s">
        <v>764</v>
      </c>
    </row>
    <row r="16" spans="1:6" x14ac:dyDescent="0.3">
      <c r="A16" t="s">
        <v>720</v>
      </c>
      <c r="B16" t="s">
        <v>722</v>
      </c>
      <c r="C16" t="s">
        <v>723</v>
      </c>
      <c r="D16" t="s">
        <v>728</v>
      </c>
      <c r="F16" s="48" t="s">
        <v>767</v>
      </c>
    </row>
    <row r="17" spans="1:6" x14ac:dyDescent="0.3">
      <c r="A17" t="s">
        <v>720</v>
      </c>
      <c r="B17" t="s">
        <v>722</v>
      </c>
      <c r="C17" t="s">
        <v>726</v>
      </c>
      <c r="D17" t="s">
        <v>714</v>
      </c>
      <c r="E17" t="s">
        <v>727</v>
      </c>
      <c r="F17" s="48" t="s">
        <v>768</v>
      </c>
    </row>
    <row r="18" spans="1:6" x14ac:dyDescent="0.3">
      <c r="A18" t="s">
        <v>720</v>
      </c>
      <c r="B18" t="s">
        <v>722</v>
      </c>
      <c r="C18" t="s">
        <v>726</v>
      </c>
      <c r="D18" t="s">
        <v>714</v>
      </c>
      <c r="E18" t="s">
        <v>590</v>
      </c>
      <c r="F18" s="48" t="s">
        <v>769</v>
      </c>
    </row>
    <row r="19" spans="1:6" x14ac:dyDescent="0.3">
      <c r="A19" t="s">
        <v>720</v>
      </c>
      <c r="B19" t="s">
        <v>722</v>
      </c>
      <c r="C19" t="s">
        <v>726</v>
      </c>
      <c r="D19" t="s">
        <v>714</v>
      </c>
      <c r="E19" t="s">
        <v>762</v>
      </c>
      <c r="F19" s="48" t="s">
        <v>774</v>
      </c>
    </row>
    <row r="20" spans="1:6" x14ac:dyDescent="0.3">
      <c r="A20" t="s">
        <v>720</v>
      </c>
      <c r="B20" t="s">
        <v>722</v>
      </c>
      <c r="C20" t="s">
        <v>726</v>
      </c>
      <c r="D20" t="s">
        <v>714</v>
      </c>
      <c r="E20" t="s">
        <v>763</v>
      </c>
      <c r="F20" s="48" t="s">
        <v>770</v>
      </c>
    </row>
    <row r="21" spans="1:6" x14ac:dyDescent="0.3">
      <c r="A21" t="s">
        <v>720</v>
      </c>
      <c r="B21" t="s">
        <v>722</v>
      </c>
      <c r="C21" t="s">
        <v>726</v>
      </c>
      <c r="D21" t="s">
        <v>715</v>
      </c>
      <c r="F21" s="48" t="s">
        <v>771</v>
      </c>
    </row>
    <row r="22" spans="1:6" x14ac:dyDescent="0.3">
      <c r="A22" t="s">
        <v>720</v>
      </c>
      <c r="B22" t="s">
        <v>722</v>
      </c>
      <c r="C22" t="s">
        <v>731</v>
      </c>
      <c r="D22" t="s">
        <v>729</v>
      </c>
      <c r="F22" s="48" t="s">
        <v>772</v>
      </c>
    </row>
    <row r="23" spans="1:6" x14ac:dyDescent="0.3">
      <c r="A23" t="s">
        <v>720</v>
      </c>
      <c r="B23" t="s">
        <v>725</v>
      </c>
      <c r="C23" t="s">
        <v>730</v>
      </c>
      <c r="F23" s="48" t="s">
        <v>773</v>
      </c>
    </row>
    <row r="24" spans="1:6" x14ac:dyDescent="0.3">
      <c r="A24" t="s">
        <v>780</v>
      </c>
      <c r="B24" t="s">
        <v>779</v>
      </c>
      <c r="F24" s="48" t="s">
        <v>781</v>
      </c>
    </row>
    <row r="26" spans="1:6" x14ac:dyDescent="0.3">
      <c r="A26" s="49" t="s">
        <v>732</v>
      </c>
    </row>
    <row r="27" spans="1:6" x14ac:dyDescent="0.3">
      <c r="A27" t="s">
        <v>675</v>
      </c>
      <c r="B27" t="s">
        <v>733</v>
      </c>
      <c r="F27" s="48" t="s">
        <v>775</v>
      </c>
    </row>
    <row r="28" spans="1:6" x14ac:dyDescent="0.3">
      <c r="A28" t="s">
        <v>735</v>
      </c>
      <c r="B28" t="s">
        <v>737</v>
      </c>
      <c r="F28" s="48" t="s">
        <v>776</v>
      </c>
    </row>
    <row r="29" spans="1:6" x14ac:dyDescent="0.3">
      <c r="A29" t="s">
        <v>736</v>
      </c>
      <c r="B29" t="s">
        <v>738</v>
      </c>
      <c r="F29" s="48" t="s">
        <v>777</v>
      </c>
    </row>
    <row r="31" spans="1:6" x14ac:dyDescent="0.3">
      <c r="A31" s="49" t="s">
        <v>734</v>
      </c>
      <c r="F31" s="48" t="s">
        <v>778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A366"/>
  <sheetViews>
    <sheetView tabSelected="1" zoomScale="82" zoomScaleNormal="82" workbookViewId="0">
      <pane xSplit="3" ySplit="3" topLeftCell="D302" activePane="bottomRight" state="frozenSplit"/>
      <selection pane="topRight" activeCell="C1" sqref="C1"/>
      <selection pane="bottomLeft"/>
      <selection pane="bottomRight" activeCell="A329" sqref="A329:ED355"/>
    </sheetView>
  </sheetViews>
  <sheetFormatPr baseColWidth="10" defaultColWidth="10.77734375" defaultRowHeight="15" x14ac:dyDescent="0.25"/>
  <cols>
    <col min="1" max="1" width="22.109375" style="81" customWidth="1"/>
    <col min="2" max="2" width="28.77734375" style="82" customWidth="1"/>
    <col min="3" max="3" width="25.109375" style="82" customWidth="1"/>
    <col min="4" max="4" width="15" style="83" customWidth="1"/>
    <col min="5" max="5" width="11.44140625" style="83" customWidth="1"/>
    <col min="6" max="18" width="9.109375" style="83" customWidth="1"/>
    <col min="19" max="19" width="17.6640625" style="83" customWidth="1"/>
    <col min="20" max="21" width="15.77734375" style="83" customWidth="1"/>
    <col min="22" max="28" width="9.109375" style="83" customWidth="1"/>
    <col min="29" max="45" width="9.109375" style="84" customWidth="1"/>
    <col min="46" max="46" width="9.109375" style="82" customWidth="1"/>
    <col min="47" max="53" width="9.109375" style="84" customWidth="1"/>
    <col min="54" max="64" width="9.109375" style="82" customWidth="1"/>
    <col min="65" max="75" width="9.109375" style="84" customWidth="1"/>
    <col min="76" max="76" width="16.6640625" style="84" customWidth="1"/>
    <col min="77" max="77" width="13.77734375" style="84" customWidth="1"/>
    <col min="78" max="79" width="16.109375" style="84" customWidth="1"/>
    <col min="80" max="83" width="9.109375" style="84" customWidth="1"/>
    <col min="84" max="84" width="9.33203125" style="84" customWidth="1"/>
    <col min="85" max="85" width="9.109375" style="84" customWidth="1"/>
    <col min="86" max="86" width="13.33203125" style="84" customWidth="1"/>
    <col min="87" max="88" width="13" style="84" customWidth="1"/>
    <col min="89" max="89" width="15.44140625" style="84" customWidth="1"/>
    <col min="90" max="259" width="9.109375" style="84" customWidth="1"/>
    <col min="260" max="16384" width="10.77734375" style="84"/>
  </cols>
  <sheetData>
    <row r="1" spans="1:212" ht="15.6" x14ac:dyDescent="0.3">
      <c r="BT1" s="84">
        <v>15.99</v>
      </c>
      <c r="BU1" s="84">
        <f>BU2+(2*BT1)</f>
        <v>60.06</v>
      </c>
      <c r="BV1" s="84">
        <f>BV2+(2*BT1)</f>
        <v>79.86</v>
      </c>
      <c r="BW1" s="84">
        <f>(2*BW2)+(3*$BT1)</f>
        <v>101.93</v>
      </c>
      <c r="BX1" s="84">
        <f>(2*BX2)+(3*$BT1)</f>
        <v>159.67000000000002</v>
      </c>
      <c r="BY1" s="84">
        <f>BY2+$BT1</f>
        <v>70.929999999999993</v>
      </c>
      <c r="BZ1" s="84">
        <f>BZ2+$BT1</f>
        <v>40.29</v>
      </c>
      <c r="CA1" s="84">
        <f>CA2+$BT1</f>
        <v>56.07</v>
      </c>
      <c r="CB1" s="84">
        <f>(2*CB2)+$BT1</f>
        <v>61.97</v>
      </c>
      <c r="CC1" s="84">
        <f>(2*CC2)+$BT1</f>
        <v>94.19</v>
      </c>
      <c r="CD1" s="84">
        <f>(2*CD2)+(5*$BT1)</f>
        <v>141.88999999999999</v>
      </c>
      <c r="CX1" s="85"/>
      <c r="CY1" s="85"/>
      <c r="CZ1" s="85" t="s">
        <v>841</v>
      </c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M1" s="85"/>
      <c r="DN1" s="85"/>
      <c r="DO1" s="85"/>
      <c r="DP1" s="85"/>
      <c r="DQ1" s="85" t="s">
        <v>842</v>
      </c>
      <c r="DR1" s="85"/>
      <c r="DS1" s="85"/>
      <c r="DT1" s="85"/>
      <c r="DU1" s="85"/>
      <c r="DV1" s="85"/>
      <c r="DW1" s="85"/>
      <c r="DX1" s="85"/>
      <c r="DY1" s="85"/>
      <c r="DZ1" s="85"/>
      <c r="EA1" s="85"/>
      <c r="EB1" s="85"/>
      <c r="EC1" s="85"/>
      <c r="ED1" s="85"/>
      <c r="EE1" s="85"/>
      <c r="EF1" s="85"/>
      <c r="EG1" s="85"/>
      <c r="EH1" s="85"/>
      <c r="EN1" s="80" t="s">
        <v>604</v>
      </c>
      <c r="FI1" s="86"/>
      <c r="FJ1" s="86"/>
      <c r="FK1" s="86"/>
      <c r="FL1" s="86"/>
      <c r="FM1" s="86"/>
      <c r="FN1" s="86"/>
      <c r="FO1" s="87"/>
      <c r="GA1" s="88" t="s">
        <v>603</v>
      </c>
    </row>
    <row r="2" spans="1:212" ht="16.2" thickBot="1" x14ac:dyDescent="0.35">
      <c r="D2" s="89" t="s">
        <v>744</v>
      </c>
      <c r="Q2" s="83" t="s">
        <v>745</v>
      </c>
      <c r="BT2" s="84" t="s">
        <v>463</v>
      </c>
      <c r="BU2" s="84">
        <v>28.08</v>
      </c>
      <c r="BV2" s="84">
        <v>47.88</v>
      </c>
      <c r="BW2" s="84">
        <v>26.98</v>
      </c>
      <c r="BX2" s="84">
        <v>55.85</v>
      </c>
      <c r="BY2" s="84">
        <v>54.94</v>
      </c>
      <c r="BZ2" s="84">
        <v>24.3</v>
      </c>
      <c r="CA2" s="84">
        <v>40.08</v>
      </c>
      <c r="CB2" s="84">
        <v>22.99</v>
      </c>
      <c r="CC2" s="84">
        <v>39.1</v>
      </c>
      <c r="CD2" s="84">
        <v>30.97</v>
      </c>
      <c r="CO2" s="84" t="s">
        <v>471</v>
      </c>
      <c r="CX2" s="90">
        <v>0.31</v>
      </c>
      <c r="CY2" s="90">
        <v>0.80800000000000005</v>
      </c>
      <c r="CZ2" s="90">
        <v>0.122</v>
      </c>
      <c r="DA2" s="90">
        <v>0.6</v>
      </c>
      <c r="DB2" s="90"/>
      <c r="DC2" s="90">
        <v>0.19500000000000001</v>
      </c>
      <c r="DD2" s="90">
        <v>7.3499999999999996E-2</v>
      </c>
      <c r="DE2" s="90">
        <v>0.25900000000000001</v>
      </c>
      <c r="DF2" s="90"/>
      <c r="DG2" s="90">
        <v>0.32200000000000001</v>
      </c>
      <c r="DH2" s="90">
        <v>7.1800000000000003E-2</v>
      </c>
      <c r="DI2" s="90">
        <v>0.21</v>
      </c>
      <c r="DJ2" s="90"/>
      <c r="DK2" s="90">
        <v>0.20899999999999999</v>
      </c>
      <c r="DL2" s="90">
        <v>3.2199999999999999E-2</v>
      </c>
      <c r="DM2" s="85"/>
      <c r="DN2" s="85"/>
      <c r="DO2" s="90">
        <v>39</v>
      </c>
      <c r="DP2" s="90">
        <v>68</v>
      </c>
      <c r="DQ2" s="90">
        <v>9.1</v>
      </c>
      <c r="DR2" s="90">
        <v>34.4</v>
      </c>
      <c r="DS2" s="90"/>
      <c r="DT2" s="90">
        <v>6.7</v>
      </c>
      <c r="DU2" s="90">
        <v>1.39</v>
      </c>
      <c r="DV2" s="90">
        <v>5.6</v>
      </c>
      <c r="DW2" s="90"/>
      <c r="DX2" s="90">
        <v>5.75</v>
      </c>
      <c r="DY2" s="90">
        <v>1.2</v>
      </c>
      <c r="DZ2" s="90">
        <v>3.34</v>
      </c>
      <c r="EA2" s="90"/>
      <c r="EB2" s="90">
        <v>3.21</v>
      </c>
      <c r="EC2" s="90">
        <v>0.49</v>
      </c>
      <c r="ED2" s="85"/>
      <c r="EE2" s="85"/>
      <c r="EF2" s="85"/>
      <c r="EG2" s="85"/>
      <c r="EH2" s="85"/>
      <c r="EK2" s="91">
        <v>136</v>
      </c>
      <c r="EL2" s="91">
        <v>830</v>
      </c>
      <c r="EM2" s="91">
        <v>1</v>
      </c>
      <c r="EN2" s="91">
        <v>12</v>
      </c>
      <c r="EO2" s="91">
        <v>0.2</v>
      </c>
      <c r="EP2" s="91">
        <v>2.5</v>
      </c>
      <c r="EQ2" s="91">
        <v>0.16</v>
      </c>
      <c r="ER2" s="91">
        <v>10</v>
      </c>
      <c r="ES2" s="91">
        <v>8</v>
      </c>
      <c r="ET2" s="91">
        <v>570</v>
      </c>
      <c r="EU2" s="91">
        <v>2.5</v>
      </c>
      <c r="EV2" s="91">
        <v>88</v>
      </c>
      <c r="EW2" s="91">
        <v>3.3</v>
      </c>
      <c r="EX2" s="91">
        <v>8400</v>
      </c>
      <c r="EY2" s="91">
        <v>35</v>
      </c>
      <c r="EZ2" s="91">
        <v>3.5</v>
      </c>
      <c r="FE2" s="232" t="s">
        <v>605</v>
      </c>
      <c r="FF2" s="232"/>
      <c r="FG2" s="232"/>
      <c r="FH2" s="232"/>
      <c r="FI2" s="86" t="s">
        <v>606</v>
      </c>
      <c r="FJ2" s="232" t="s">
        <v>607</v>
      </c>
      <c r="FK2" s="232"/>
      <c r="FL2" s="232"/>
      <c r="FM2" s="232"/>
      <c r="FN2" s="86" t="s">
        <v>608</v>
      </c>
      <c r="FO2" s="87"/>
      <c r="FP2" s="92" t="s">
        <v>609</v>
      </c>
      <c r="FQ2" s="82"/>
      <c r="FY2" s="82">
        <v>60.09</v>
      </c>
      <c r="FZ2" s="82">
        <v>101.94</v>
      </c>
      <c r="GA2" s="82">
        <v>159.69999999999999</v>
      </c>
      <c r="GB2" s="82">
        <v>70.94</v>
      </c>
      <c r="GC2" s="82">
        <v>40.32</v>
      </c>
      <c r="GD2" s="82">
        <v>56.08</v>
      </c>
      <c r="GE2" s="82">
        <v>61.981999999999999</v>
      </c>
      <c r="GF2" s="82">
        <v>94.2</v>
      </c>
      <c r="GG2" s="82">
        <v>79.900000000000006</v>
      </c>
      <c r="GH2" s="82">
        <v>141.94999999999999</v>
      </c>
    </row>
    <row r="3" spans="1:212" ht="19.2" thickBot="1" x14ac:dyDescent="0.45">
      <c r="C3" s="93" t="s">
        <v>40</v>
      </c>
      <c r="D3" s="94" t="s">
        <v>843</v>
      </c>
      <c r="E3" s="94" t="s">
        <v>844</v>
      </c>
      <c r="F3" s="94" t="s">
        <v>845</v>
      </c>
      <c r="G3" s="94" t="s">
        <v>846</v>
      </c>
      <c r="H3" s="94" t="s">
        <v>45</v>
      </c>
      <c r="I3" s="94" t="s">
        <v>46</v>
      </c>
      <c r="J3" s="94" t="s">
        <v>47</v>
      </c>
      <c r="K3" s="94" t="s">
        <v>847</v>
      </c>
      <c r="L3" s="94" t="s">
        <v>848</v>
      </c>
      <c r="M3" s="94" t="s">
        <v>849</v>
      </c>
      <c r="N3" s="95" t="s">
        <v>52</v>
      </c>
      <c r="O3" s="94" t="s">
        <v>51</v>
      </c>
      <c r="P3" s="94" t="s">
        <v>597</v>
      </c>
      <c r="Q3" s="96" t="s">
        <v>60</v>
      </c>
      <c r="R3" s="96" t="s">
        <v>59</v>
      </c>
      <c r="S3" s="96" t="s">
        <v>782</v>
      </c>
      <c r="T3" s="96" t="s">
        <v>529</v>
      </c>
      <c r="U3" s="96" t="s">
        <v>676</v>
      </c>
      <c r="V3" s="94" t="s">
        <v>846</v>
      </c>
      <c r="W3" s="94" t="s">
        <v>45</v>
      </c>
      <c r="X3" s="96" t="s">
        <v>850</v>
      </c>
      <c r="Y3" s="96" t="s">
        <v>851</v>
      </c>
      <c r="Z3" s="96" t="s">
        <v>66</v>
      </c>
      <c r="AA3" s="96" t="s">
        <v>445</v>
      </c>
      <c r="AB3" s="96" t="s">
        <v>65</v>
      </c>
      <c r="AC3" s="97" t="s">
        <v>0</v>
      </c>
      <c r="AD3" s="97" t="s">
        <v>1</v>
      </c>
      <c r="AE3" s="97" t="s">
        <v>2</v>
      </c>
      <c r="AF3" s="97" t="s">
        <v>6</v>
      </c>
      <c r="AG3" s="97" t="s">
        <v>21</v>
      </c>
      <c r="AH3" s="97" t="s">
        <v>24</v>
      </c>
      <c r="AI3" s="97" t="s">
        <v>23</v>
      </c>
      <c r="AJ3" s="97" t="s">
        <v>7</v>
      </c>
      <c r="AK3" s="97" t="s">
        <v>8</v>
      </c>
      <c r="AL3" s="97" t="s">
        <v>9</v>
      </c>
      <c r="AM3" s="97" t="s">
        <v>10</v>
      </c>
      <c r="AN3" s="97" t="s">
        <v>11</v>
      </c>
      <c r="AO3" s="97" t="s">
        <v>12</v>
      </c>
      <c r="AP3" s="97" t="s">
        <v>13</v>
      </c>
      <c r="AQ3" s="97" t="s">
        <v>70</v>
      </c>
      <c r="AR3" s="97" t="s">
        <v>14</v>
      </c>
      <c r="AS3" s="97" t="s">
        <v>15</v>
      </c>
      <c r="AT3" s="97" t="s">
        <v>16</v>
      </c>
      <c r="AU3" s="97" t="s">
        <v>71</v>
      </c>
      <c r="AV3" s="97" t="s">
        <v>17</v>
      </c>
      <c r="AW3" s="97" t="s">
        <v>18</v>
      </c>
      <c r="AX3" s="97" t="s">
        <v>3</v>
      </c>
      <c r="AY3" s="97" t="s">
        <v>4</v>
      </c>
      <c r="AZ3" s="97" t="s">
        <v>19</v>
      </c>
      <c r="BA3" s="97" t="s">
        <v>5</v>
      </c>
      <c r="BB3" s="97" t="s">
        <v>20</v>
      </c>
      <c r="BC3" s="97" t="s">
        <v>25</v>
      </c>
      <c r="BD3" s="97" t="s">
        <v>26</v>
      </c>
      <c r="BE3" s="97" t="s">
        <v>33</v>
      </c>
      <c r="BF3" s="97" t="s">
        <v>22</v>
      </c>
      <c r="BG3" s="97" t="s">
        <v>27</v>
      </c>
      <c r="BH3" s="97" t="s">
        <v>28</v>
      </c>
      <c r="BI3" s="97" t="s">
        <v>29</v>
      </c>
      <c r="BJ3" s="97" t="s">
        <v>30</v>
      </c>
      <c r="BK3" s="97" t="s">
        <v>32</v>
      </c>
      <c r="BL3" s="97" t="s">
        <v>67</v>
      </c>
      <c r="BM3" s="98" t="s">
        <v>68</v>
      </c>
      <c r="BN3" s="97" t="s">
        <v>31</v>
      </c>
      <c r="BO3" s="99" t="s">
        <v>69</v>
      </c>
      <c r="BP3" s="100" t="s">
        <v>618</v>
      </c>
      <c r="BQ3" s="100" t="s">
        <v>619</v>
      </c>
      <c r="BR3" s="100" t="s">
        <v>620</v>
      </c>
      <c r="BS3" s="100" t="s">
        <v>621</v>
      </c>
      <c r="BU3" s="94" t="s">
        <v>451</v>
      </c>
      <c r="BV3" s="94" t="s">
        <v>452</v>
      </c>
      <c r="BW3" s="94" t="s">
        <v>453</v>
      </c>
      <c r="BX3" s="94" t="s">
        <v>454</v>
      </c>
      <c r="BY3" s="94" t="s">
        <v>455</v>
      </c>
      <c r="BZ3" s="94" t="s">
        <v>456</v>
      </c>
      <c r="CA3" s="94" t="s">
        <v>457</v>
      </c>
      <c r="CB3" s="94" t="s">
        <v>458</v>
      </c>
      <c r="CC3" s="94" t="s">
        <v>459</v>
      </c>
      <c r="CD3" s="94" t="s">
        <v>460</v>
      </c>
      <c r="CF3" s="86" t="s">
        <v>462</v>
      </c>
      <c r="CG3" s="86" t="s">
        <v>461</v>
      </c>
      <c r="CH3" s="86" t="s">
        <v>525</v>
      </c>
      <c r="CI3" s="86" t="s">
        <v>464</v>
      </c>
      <c r="CJ3" s="86" t="s">
        <v>889</v>
      </c>
      <c r="CK3" s="86" t="s">
        <v>465</v>
      </c>
      <c r="CL3" s="86" t="s">
        <v>526</v>
      </c>
      <c r="CM3" s="86" t="s">
        <v>470</v>
      </c>
      <c r="CN3" s="86" t="s">
        <v>469</v>
      </c>
      <c r="CO3" s="86" t="s">
        <v>472</v>
      </c>
      <c r="CP3" s="86" t="s">
        <v>473</v>
      </c>
      <c r="CQ3" s="86" t="s">
        <v>527</v>
      </c>
      <c r="CR3" s="101" t="s">
        <v>528</v>
      </c>
      <c r="CW3" s="102" t="s">
        <v>622</v>
      </c>
      <c r="CX3" s="103" t="s">
        <v>7</v>
      </c>
      <c r="CY3" s="103" t="s">
        <v>8</v>
      </c>
      <c r="CZ3" s="103" t="s">
        <v>9</v>
      </c>
      <c r="DA3" s="103" t="s">
        <v>10</v>
      </c>
      <c r="DB3" s="103"/>
      <c r="DC3" s="103" t="s">
        <v>11</v>
      </c>
      <c r="DD3" s="103" t="s">
        <v>12</v>
      </c>
      <c r="DE3" s="103" t="s">
        <v>13</v>
      </c>
      <c r="DF3" s="103"/>
      <c r="DG3" s="103" t="s">
        <v>14</v>
      </c>
      <c r="DH3" s="103" t="s">
        <v>15</v>
      </c>
      <c r="DI3" s="103" t="s">
        <v>16</v>
      </c>
      <c r="DJ3" s="103"/>
      <c r="DK3" s="103" t="s">
        <v>17</v>
      </c>
      <c r="DL3" s="103" t="s">
        <v>18</v>
      </c>
      <c r="DM3" s="103"/>
      <c r="DN3" s="102" t="s">
        <v>622</v>
      </c>
      <c r="DO3" s="103" t="s">
        <v>7</v>
      </c>
      <c r="DP3" s="103" t="s">
        <v>8</v>
      </c>
      <c r="DQ3" s="103" t="s">
        <v>9</v>
      </c>
      <c r="DR3" s="103" t="s">
        <v>10</v>
      </c>
      <c r="DS3" s="103"/>
      <c r="DT3" s="103" t="s">
        <v>11</v>
      </c>
      <c r="DU3" s="103" t="s">
        <v>12</v>
      </c>
      <c r="DV3" s="103" t="s">
        <v>13</v>
      </c>
      <c r="DW3" s="103"/>
      <c r="DX3" s="103" t="s">
        <v>14</v>
      </c>
      <c r="DY3" s="103" t="s">
        <v>15</v>
      </c>
      <c r="DZ3" s="103" t="s">
        <v>16</v>
      </c>
      <c r="EA3" s="103"/>
      <c r="EB3" s="103" t="s">
        <v>17</v>
      </c>
      <c r="EC3" s="103" t="s">
        <v>18</v>
      </c>
      <c r="ED3" s="103" t="s">
        <v>623</v>
      </c>
      <c r="EE3" s="103" t="s">
        <v>624</v>
      </c>
      <c r="EF3" s="103" t="s">
        <v>625</v>
      </c>
      <c r="EG3" s="103" t="s">
        <v>626</v>
      </c>
      <c r="EH3" s="103" t="s">
        <v>627</v>
      </c>
      <c r="EJ3" s="104" t="s">
        <v>628</v>
      </c>
      <c r="EK3" s="105" t="s">
        <v>61</v>
      </c>
      <c r="EL3" s="105" t="s">
        <v>459</v>
      </c>
      <c r="EM3" s="105" t="s">
        <v>1</v>
      </c>
      <c r="EN3" s="105" t="s">
        <v>6</v>
      </c>
      <c r="EO3" s="105" t="s">
        <v>62</v>
      </c>
      <c r="EP3" s="105" t="s">
        <v>5</v>
      </c>
      <c r="EQ3" s="105" t="s">
        <v>629</v>
      </c>
      <c r="ER3" s="105" t="s">
        <v>8</v>
      </c>
      <c r="ES3" s="105" t="s">
        <v>10</v>
      </c>
      <c r="ET3" s="105" t="s">
        <v>460</v>
      </c>
      <c r="EU3" s="105" t="s">
        <v>19</v>
      </c>
      <c r="EV3" s="105" t="s">
        <v>4</v>
      </c>
      <c r="EW3" s="105" t="s">
        <v>11</v>
      </c>
      <c r="EX3" s="105" t="s">
        <v>452</v>
      </c>
      <c r="EY3" s="105" t="s">
        <v>3</v>
      </c>
      <c r="EZ3" s="105" t="s">
        <v>17</v>
      </c>
      <c r="FB3" s="105" t="s">
        <v>630</v>
      </c>
      <c r="FD3" s="105" t="s">
        <v>631</v>
      </c>
      <c r="FE3" s="105" t="s">
        <v>458</v>
      </c>
      <c r="FF3" s="105" t="s">
        <v>459</v>
      </c>
      <c r="FG3" s="105" t="s">
        <v>457</v>
      </c>
      <c r="FH3" s="105" t="s">
        <v>453</v>
      </c>
      <c r="FI3" s="106" t="s">
        <v>632</v>
      </c>
      <c r="FJ3" s="106" t="s">
        <v>613</v>
      </c>
      <c r="FK3" s="106" t="s">
        <v>614</v>
      </c>
      <c r="FL3" s="106" t="s">
        <v>47</v>
      </c>
      <c r="FM3" s="106" t="s">
        <v>611</v>
      </c>
      <c r="FN3" s="106" t="s">
        <v>633</v>
      </c>
      <c r="FO3" s="106" t="s">
        <v>634</v>
      </c>
      <c r="FP3" s="105" t="s">
        <v>635</v>
      </c>
      <c r="FQ3" s="105" t="s">
        <v>636</v>
      </c>
      <c r="FR3" s="105" t="s">
        <v>637</v>
      </c>
      <c r="FS3" s="105" t="s">
        <v>638</v>
      </c>
      <c r="FT3" s="105" t="s">
        <v>639</v>
      </c>
      <c r="FU3" s="105" t="s">
        <v>640</v>
      </c>
      <c r="FV3" s="105"/>
      <c r="FW3" s="107" t="s">
        <v>617</v>
      </c>
      <c r="FX3" s="100" t="s">
        <v>610</v>
      </c>
      <c r="FY3" s="100" t="s">
        <v>611</v>
      </c>
      <c r="FZ3" s="100" t="s">
        <v>612</v>
      </c>
      <c r="GA3" s="100" t="s">
        <v>45</v>
      </c>
      <c r="GB3" s="100" t="s">
        <v>46</v>
      </c>
      <c r="GC3" s="100" t="s">
        <v>47</v>
      </c>
      <c r="GD3" s="100" t="s">
        <v>613</v>
      </c>
      <c r="GE3" s="100" t="s">
        <v>614</v>
      </c>
      <c r="GF3" s="100" t="s">
        <v>615</v>
      </c>
      <c r="GG3" s="100" t="s">
        <v>616</v>
      </c>
      <c r="GH3" s="100" t="s">
        <v>52</v>
      </c>
    </row>
    <row r="4" spans="1:212" s="110" customFormat="1" ht="15.6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</row>
    <row r="5" spans="1:212" s="110" customFormat="1" ht="15.6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</row>
    <row r="6" spans="1:212" s="110" customFormat="1" ht="15.6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U6" s="82"/>
      <c r="GV6" s="82"/>
      <c r="GW6" s="82"/>
      <c r="GX6" s="82"/>
      <c r="GY6" s="82"/>
      <c r="GZ6" s="82"/>
      <c r="HA6" s="82"/>
      <c r="HB6" s="82"/>
      <c r="HC6" s="82"/>
      <c r="HD6" s="82"/>
    </row>
    <row r="7" spans="1:212" s="110" customFormat="1" ht="15.6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U7" s="82"/>
      <c r="GV7" s="82"/>
      <c r="GW7" s="82"/>
      <c r="GX7" s="82"/>
      <c r="GY7" s="82"/>
      <c r="GZ7" s="82"/>
      <c r="HA7" s="82"/>
      <c r="HB7" s="82"/>
      <c r="HC7" s="82"/>
      <c r="HD7" s="82"/>
    </row>
    <row r="8" spans="1:212" s="110" customFormat="1" ht="15.6" x14ac:dyDescent="0.3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U8" s="82"/>
      <c r="GV8" s="82"/>
      <c r="GW8" s="82"/>
      <c r="GX8" s="82"/>
      <c r="GY8" s="82"/>
      <c r="GZ8" s="82"/>
      <c r="HA8" s="82"/>
      <c r="HB8" s="82"/>
      <c r="HC8" s="82"/>
      <c r="HD8" s="82"/>
    </row>
    <row r="9" spans="1:212" s="82" customFormat="1" ht="15.6" x14ac:dyDescent="0.3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</row>
    <row r="10" spans="1:212" s="82" customFormat="1" ht="15.6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</row>
    <row r="11" spans="1:212" s="82" customFormat="1" ht="15.6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</row>
    <row r="12" spans="1:212" s="82" customFormat="1" ht="15.6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</row>
    <row r="13" spans="1:212" s="82" customFormat="1" ht="15.6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</row>
    <row r="14" spans="1:212" s="82" customFormat="1" ht="15.6" x14ac:dyDescent="0.3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</row>
    <row r="15" spans="1:212" s="82" customFormat="1" ht="15.6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</row>
    <row r="16" spans="1:212" s="82" customFormat="1" ht="15.6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</row>
    <row r="17" spans="1:212" s="82" customFormat="1" ht="15.6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</row>
    <row r="18" spans="1:212" s="82" customFormat="1" ht="15.6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</row>
    <row r="19" spans="1:212" s="82" customFormat="1" ht="15.6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</row>
    <row r="20" spans="1:212" s="82" customFormat="1" ht="15.6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</row>
    <row r="21" spans="1:212" s="82" customFormat="1" ht="15.6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</row>
    <row r="22" spans="1:212" s="82" customFormat="1" ht="15.6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</row>
    <row r="23" spans="1:212" s="82" customFormat="1" ht="15.6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</row>
    <row r="24" spans="1:212" s="82" customFormat="1" ht="15.6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</row>
    <row r="25" spans="1:212" s="82" customFormat="1" ht="15.6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</row>
    <row r="26" spans="1:212" s="82" customFormat="1" ht="15.6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</row>
    <row r="27" spans="1:212" s="82" customFormat="1" ht="15.6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</row>
    <row r="28" spans="1:212" s="82" customFormat="1" ht="15.6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</row>
    <row r="29" spans="1:212" s="82" customFormat="1" ht="15.6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U29" s="119"/>
      <c r="GV29" s="119"/>
      <c r="GW29" s="119"/>
      <c r="GX29" s="119"/>
      <c r="GY29" s="119"/>
      <c r="GZ29" s="119"/>
      <c r="HA29" s="119"/>
      <c r="HB29" s="119"/>
      <c r="HC29" s="119"/>
      <c r="HD29" s="119"/>
    </row>
    <row r="30" spans="1:212" s="82" customFormat="1" ht="15.6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U30" s="119"/>
      <c r="GV30" s="119"/>
      <c r="GW30" s="119"/>
      <c r="GX30" s="119"/>
      <c r="GY30" s="119"/>
      <c r="GZ30" s="119"/>
      <c r="HA30" s="119"/>
      <c r="HB30" s="119"/>
      <c r="HC30" s="119"/>
      <c r="HD30" s="119"/>
    </row>
    <row r="31" spans="1:212" s="82" customFormat="1" ht="15.6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U31" s="119"/>
      <c r="GV31" s="119"/>
      <c r="GW31" s="119"/>
      <c r="GX31" s="119"/>
      <c r="GY31" s="119"/>
      <c r="GZ31" s="119"/>
      <c r="HA31" s="119"/>
      <c r="HB31" s="119"/>
      <c r="HC31" s="119"/>
      <c r="HD31" s="119"/>
    </row>
    <row r="32" spans="1:212" s="119" customFormat="1" ht="15.6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</row>
    <row r="33" spans="1:235" s="119" customFormat="1" ht="15.6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</row>
    <row r="34" spans="1:235" s="119" customFormat="1" ht="15.6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</row>
    <row r="35" spans="1:235" s="119" customFormat="1" ht="15.6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</row>
    <row r="36" spans="1:235" s="119" customFormat="1" ht="15.6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</row>
    <row r="37" spans="1:235" s="119" customFormat="1" ht="15.6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</row>
    <row r="38" spans="1:235" s="119" customFormat="1" ht="15.6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</row>
    <row r="39" spans="1:235" s="119" customFormat="1" ht="15.6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</row>
    <row r="40" spans="1:235" s="119" customFormat="1" ht="15.6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</row>
    <row r="41" spans="1:235" s="119" customFormat="1" ht="15.6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</row>
    <row r="42" spans="1:235" s="119" customFormat="1" ht="15.6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</row>
    <row r="43" spans="1:235" s="119" customFormat="1" ht="15.6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</row>
    <row r="44" spans="1:235" s="119" customFormat="1" ht="15.6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U44" s="110"/>
      <c r="GV44" s="110"/>
      <c r="GW44" s="110"/>
      <c r="GX44" s="110"/>
      <c r="GY44" s="110"/>
      <c r="GZ44" s="110"/>
      <c r="HA44" s="110"/>
      <c r="HB44" s="110"/>
      <c r="HC44" s="110"/>
      <c r="HD44" s="110"/>
    </row>
    <row r="45" spans="1:235" s="119" customFormat="1" ht="15.6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U45" s="110"/>
      <c r="GV45" s="110"/>
      <c r="GW45" s="110"/>
      <c r="GX45" s="110"/>
      <c r="GY45" s="110"/>
      <c r="GZ45" s="110"/>
      <c r="HA45" s="110"/>
      <c r="HB45" s="110"/>
      <c r="HC45" s="110"/>
      <c r="HD45" s="110"/>
    </row>
    <row r="46" spans="1:235" s="119" customFormat="1" ht="15.6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U46" s="110"/>
      <c r="GV46" s="110"/>
      <c r="GW46" s="110"/>
      <c r="GX46" s="110"/>
      <c r="GY46" s="110"/>
      <c r="GZ46" s="110"/>
      <c r="HA46" s="110"/>
      <c r="HB46" s="110"/>
      <c r="HC46" s="110"/>
      <c r="HD46" s="110"/>
    </row>
    <row r="47" spans="1:235" ht="15.6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HR47" s="123"/>
      <c r="HS47" s="123"/>
      <c r="HT47" s="123"/>
      <c r="HU47" s="123"/>
      <c r="HV47" s="123"/>
      <c r="HW47" s="123"/>
      <c r="HX47" s="123"/>
      <c r="HY47" s="123"/>
      <c r="HZ47" s="123"/>
      <c r="IA47" s="123"/>
    </row>
    <row r="48" spans="1:235" ht="15.6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HR48" s="123"/>
      <c r="HS48" s="123"/>
      <c r="HT48" s="123"/>
      <c r="HU48" s="123"/>
      <c r="HV48" s="123"/>
      <c r="HW48" s="123"/>
      <c r="HX48" s="123"/>
      <c r="HY48" s="123"/>
      <c r="HZ48" s="123"/>
      <c r="IA48" s="123"/>
    </row>
    <row r="49" spans="1:235" s="124" customFormat="1" ht="15.6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</row>
    <row r="50" spans="1:235" s="110" customFormat="1" ht="15.6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</row>
    <row r="51" spans="1:235" s="110" customFormat="1" ht="15.6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</row>
    <row r="52" spans="1:235" s="110" customFormat="1" ht="15.6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</row>
    <row r="53" spans="1:235" s="110" customFormat="1" ht="15.6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</row>
    <row r="54" spans="1:235" s="110" customFormat="1" ht="15.6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</row>
    <row r="55" spans="1:235" s="110" customFormat="1" ht="15.6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</row>
    <row r="56" spans="1:235" s="110" customFormat="1" ht="15.6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</row>
    <row r="57" spans="1:235" s="110" customFormat="1" ht="15.6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</row>
    <row r="58" spans="1:235" s="110" customFormat="1" ht="15.6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</row>
    <row r="59" spans="1:235" s="110" customFormat="1" ht="15.6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</row>
    <row r="60" spans="1:235" s="110" customFormat="1" ht="15.6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</row>
    <row r="61" spans="1:235" s="110" customFormat="1" ht="15.6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U61" s="125"/>
      <c r="GV61" s="125"/>
      <c r="GW61" s="125"/>
      <c r="GX61" s="125"/>
      <c r="GY61" s="125"/>
      <c r="GZ61" s="125"/>
      <c r="HA61" s="125"/>
      <c r="HB61" s="125"/>
      <c r="HC61" s="125"/>
      <c r="HD61" s="125"/>
    </row>
    <row r="62" spans="1:235" s="110" customFormat="1" ht="15.6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U62" s="125"/>
      <c r="GV62" s="125"/>
      <c r="GW62" s="125"/>
      <c r="GX62" s="125"/>
      <c r="GY62" s="125"/>
      <c r="GZ62" s="125"/>
      <c r="HA62" s="125"/>
      <c r="HB62" s="125"/>
      <c r="HC62" s="125"/>
      <c r="HD62" s="125"/>
    </row>
    <row r="63" spans="1:235" s="110" customFormat="1" ht="15.6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U63" s="125"/>
      <c r="GV63" s="125"/>
      <c r="GW63" s="125"/>
      <c r="GX63" s="125"/>
      <c r="GY63" s="125"/>
      <c r="GZ63" s="125"/>
      <c r="HA63" s="125"/>
      <c r="HB63" s="125"/>
      <c r="HC63" s="125"/>
      <c r="HD63" s="125"/>
    </row>
    <row r="64" spans="1:235" ht="15.6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 s="83"/>
      <c r="DH64" s="83"/>
      <c r="DI64" s="114"/>
      <c r="DL64" s="110"/>
      <c r="DM64" s="110"/>
      <c r="DN64" s="115"/>
      <c r="DO64" s="115"/>
      <c r="HR64" s="123"/>
      <c r="HS64" s="123"/>
      <c r="HT64" s="123"/>
      <c r="HU64" s="123"/>
      <c r="HV64" s="123"/>
      <c r="HW64" s="123"/>
      <c r="HX64" s="123"/>
      <c r="HY64" s="123"/>
      <c r="HZ64" s="123"/>
      <c r="IA64" s="123"/>
    </row>
    <row r="65" spans="1:211" s="125" customFormat="1" ht="15.6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</row>
    <row r="66" spans="1:211" s="125" customFormat="1" ht="15.6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</row>
    <row r="67" spans="1:211" s="125" customFormat="1" x14ac:dyDescent="0.25">
      <c r="A67" s="126"/>
      <c r="B67" s="127"/>
      <c r="C67" s="127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11"/>
      <c r="O67" s="128"/>
      <c r="P67" s="128"/>
      <c r="Q67" s="128"/>
      <c r="R67" s="128"/>
      <c r="S67" s="112"/>
      <c r="T67" s="112"/>
      <c r="U67" s="83"/>
      <c r="V67" s="128"/>
      <c r="W67" s="128"/>
      <c r="X67" s="128"/>
      <c r="Y67" s="128"/>
      <c r="Z67" s="129"/>
      <c r="AA67" s="128"/>
      <c r="AX67" s="127"/>
      <c r="BF67" s="127"/>
      <c r="BG67" s="127"/>
      <c r="BH67" s="127"/>
      <c r="BI67" s="127"/>
      <c r="BJ67" s="127"/>
      <c r="BK67" s="127"/>
      <c r="BL67" s="127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E67" s="128"/>
      <c r="CF67" s="131"/>
      <c r="CG67" s="128"/>
      <c r="CH67" s="128"/>
      <c r="CI67" s="128"/>
      <c r="CJ67" s="128"/>
      <c r="CK67" s="130"/>
      <c r="CO67" s="110"/>
      <c r="CP67" s="110"/>
      <c r="CQ67" s="115"/>
      <c r="CR67" s="115"/>
    </row>
    <row r="68" spans="1:211" s="125" customFormat="1" ht="15.6" x14ac:dyDescent="0.3">
      <c r="A68" s="132" t="s">
        <v>704</v>
      </c>
      <c r="B68" s="127"/>
      <c r="C68" s="133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11"/>
      <c r="O68" s="128"/>
      <c r="P68" s="128"/>
      <c r="Q68" s="129"/>
      <c r="R68" s="129"/>
      <c r="S68" s="112"/>
      <c r="T68" s="112"/>
      <c r="U68" s="83"/>
      <c r="V68" s="128"/>
      <c r="W68" s="128"/>
      <c r="X68" s="129"/>
      <c r="Y68" s="129"/>
      <c r="Z68" s="129"/>
      <c r="AA68" s="129"/>
      <c r="AB68" s="129"/>
      <c r="AC68" s="134"/>
      <c r="AD68" s="134"/>
      <c r="AE68" s="134"/>
      <c r="AF68" s="134"/>
      <c r="AG68" s="135"/>
      <c r="AH68" s="135"/>
      <c r="AI68" s="135"/>
      <c r="AJ68" s="136"/>
      <c r="AK68" s="136"/>
      <c r="AL68" s="136"/>
      <c r="AM68" s="136"/>
      <c r="AN68" s="136"/>
      <c r="AO68" s="136"/>
      <c r="AP68" s="136"/>
      <c r="AQ68" s="136"/>
      <c r="AR68" s="136"/>
      <c r="AS68" s="136"/>
      <c r="AT68" s="136"/>
      <c r="AU68" s="136"/>
      <c r="AV68" s="136"/>
      <c r="AW68" s="136"/>
      <c r="AX68" s="134"/>
      <c r="AY68" s="134"/>
      <c r="AZ68" s="136"/>
      <c r="BA68" s="136"/>
      <c r="BB68" s="136"/>
      <c r="BC68" s="135"/>
      <c r="BD68" s="135"/>
      <c r="BE68" s="135"/>
      <c r="BF68" s="134"/>
      <c r="BG68" s="134"/>
      <c r="BH68" s="134"/>
      <c r="BI68" s="134"/>
      <c r="BJ68" s="134"/>
      <c r="BK68" s="134"/>
      <c r="BL68" s="135"/>
      <c r="BM68" s="136"/>
      <c r="BN68" s="135"/>
      <c r="BO68" s="135"/>
      <c r="BP68" s="135"/>
      <c r="BQ68" s="135"/>
      <c r="BR68" s="135"/>
      <c r="BS68" s="135"/>
      <c r="BU68" s="134"/>
      <c r="BV68" s="134"/>
      <c r="BW68" s="134"/>
      <c r="BX68" s="134"/>
      <c r="BY68" s="134"/>
      <c r="BZ68" s="134"/>
      <c r="CA68" s="134"/>
      <c r="CB68" s="134"/>
      <c r="CC68" s="134"/>
      <c r="CD68" s="134"/>
      <c r="CF68" s="128"/>
      <c r="CG68" s="131"/>
      <c r="CH68" s="111"/>
      <c r="CI68" s="128"/>
      <c r="CJ68" s="128"/>
      <c r="CK68" s="128"/>
      <c r="CL68" s="114"/>
      <c r="CO68" s="110"/>
      <c r="CP68" s="110"/>
      <c r="CQ68" s="115"/>
      <c r="CR68" s="115"/>
    </row>
    <row r="69" spans="1:211" s="119" customFormat="1" x14ac:dyDescent="0.25">
      <c r="A69" s="120" t="s">
        <v>679</v>
      </c>
      <c r="B69" s="121" t="s">
        <v>686</v>
      </c>
      <c r="D69" s="122">
        <v>73.682235289558449</v>
      </c>
      <c r="E69" s="122">
        <v>0.87704806019405201</v>
      </c>
      <c r="F69" s="122">
        <v>15.970433282138204</v>
      </c>
      <c r="G69" s="122">
        <v>4.9626642680422046</v>
      </c>
      <c r="H69" s="122">
        <v>7.1387632806492615E-2</v>
      </c>
      <c r="I69" s="122">
        <v>1.2441844574845855</v>
      </c>
      <c r="J69" s="122">
        <v>0.10198233258070373</v>
      </c>
      <c r="K69" s="122">
        <v>0.47931696312930749</v>
      </c>
      <c r="L69" s="122">
        <v>2.4679724484530303</v>
      </c>
      <c r="M69" s="122">
        <v>0.14277526561298523</v>
      </c>
      <c r="N69" s="111">
        <f t="shared" ref="N69:N75" si="0">SUM(D69:M69)</f>
        <v>100</v>
      </c>
      <c r="O69" s="122" t="s">
        <v>34</v>
      </c>
      <c r="P69" s="122">
        <v>0</v>
      </c>
      <c r="Q69" s="122">
        <v>1.07</v>
      </c>
      <c r="R69" s="122">
        <v>3.42</v>
      </c>
      <c r="S69" s="112">
        <f>Q69/R69</f>
        <v>0.3128654970760234</v>
      </c>
      <c r="T69" s="112">
        <f t="shared" ref="T69:T75" si="1">G69+H69</f>
        <v>5.0340519008486968</v>
      </c>
      <c r="U69" s="83">
        <f t="shared" ref="U69:U75" si="2">D69+F69</f>
        <v>89.652668571696651</v>
      </c>
      <c r="V69" s="122">
        <v>4.9626642680422046</v>
      </c>
      <c r="W69" s="122">
        <v>7.1387632806492615E-2</v>
      </c>
      <c r="X69" s="122"/>
      <c r="Y69" s="122"/>
      <c r="Z69" s="137"/>
      <c r="AA69" s="122"/>
      <c r="AB69" s="122"/>
      <c r="AX69" s="121"/>
      <c r="BF69" s="121"/>
      <c r="BG69" s="121"/>
      <c r="BH69" s="121"/>
      <c r="BI69" s="121"/>
      <c r="BJ69" s="121"/>
      <c r="BK69" s="121"/>
      <c r="BL69" s="121"/>
      <c r="BT69" s="138"/>
      <c r="BU69" s="114">
        <f t="shared" ref="BU69:BU75" si="3">(D69/BU$1*BU$2)*10000</f>
        <v>344488.37278235116</v>
      </c>
      <c r="BV69" s="114">
        <f t="shared" ref="BV69:BV75" si="4">(E69/BV$1*BV$2)*10000</f>
        <v>5258.3347260319579</v>
      </c>
      <c r="BW69" s="114">
        <f t="shared" ref="BW69:BW75" si="5">((F69/BW$1*BW$2)*2)*10000</f>
        <v>84544.74442305282</v>
      </c>
      <c r="BX69" s="114">
        <f t="shared" ref="BX69:BX75" si="6">((G69/BX$1*BX$2)*2)*10000</f>
        <v>34717.20415483899</v>
      </c>
      <c r="BY69" s="114">
        <f t="shared" ref="BY69:BY75" si="7">(H69/BY$1*BY$2)*10000</f>
        <v>552.94467029306418</v>
      </c>
      <c r="BZ69" s="114">
        <f t="shared" ref="BZ69:BZ75" si="8">(I69/BZ$1*BZ$2)*10000</f>
        <v>7504.0164598846923</v>
      </c>
      <c r="CA69" s="114">
        <f t="shared" ref="CA69:CA75" si="9">(J69/CA$1*CA$2)*10000</f>
        <v>728.99088457902712</v>
      </c>
      <c r="CB69" s="114">
        <f t="shared" ref="CB69:CB75" si="10">((K69/CB$1*CB$2)*2)*10000</f>
        <v>3556.3972833121766</v>
      </c>
      <c r="CC69" s="114">
        <f t="shared" ref="CC69:CC75" si="11">((L69/CC$1*CC$2)*2)*10000</f>
        <v>20490.014382527552</v>
      </c>
      <c r="CD69" s="114">
        <f t="shared" ref="CD69:CD75" si="12">((M69/CD$1*CD$2)*2)*10000</f>
        <v>623.26449729144451</v>
      </c>
      <c r="CE69" s="82"/>
      <c r="CF69" s="83">
        <f t="shared" ref="CF69:CF75" si="13">BX69/BZ69</f>
        <v>4.6264829428922196</v>
      </c>
      <c r="CG69" s="118">
        <f t="shared" ref="CG69:CG75" si="14">AY69/BY69</f>
        <v>0</v>
      </c>
      <c r="CH69" s="111">
        <f t="shared" ref="CH69:CH75" si="15">H69/G69</f>
        <v>1.4384941021741813E-2</v>
      </c>
      <c r="CI69" s="83">
        <f t="shared" ref="CI69:CI75" si="16">D69/F69</f>
        <v>4.6136653895274584</v>
      </c>
      <c r="CJ69" s="83"/>
      <c r="CK69" s="83">
        <f t="shared" ref="CK69:CK75" si="17">G69/L69</f>
        <v>2.0108264462809915</v>
      </c>
      <c r="CO69" s="110">
        <f t="shared" ref="CO69:CO75" si="18">-1.773*E69+0.607*F69+0.76*G69-1.5*I69+0.616*J69+0.509*K69-1.224*L69-9.09</f>
        <v>-1.7596098767849462</v>
      </c>
      <c r="CP69" s="110">
        <f t="shared" ref="CP69:CP75" si="19">0.445*E69+0.07*F69-0.25*G69-1.142*I69+0.438*J69+1.475*K69+1.426*L69-6.861</f>
        <v>-3.7433185071418222</v>
      </c>
      <c r="CQ69" s="115">
        <f t="shared" ref="CQ69:CQ75" si="20">(BW69/(BW69+BX69+BY69))*100</f>
        <v>70.562800776299682</v>
      </c>
      <c r="CR69" s="115">
        <f t="shared" ref="CR69:CR75" si="21">(F69/(F69+G69+2*H69))*100</f>
        <v>75.775904617201036</v>
      </c>
    </row>
    <row r="70" spans="1:211" s="141" customFormat="1" x14ac:dyDescent="0.25">
      <c r="A70" s="139" t="s">
        <v>679</v>
      </c>
      <c r="B70" s="140" t="s">
        <v>687</v>
      </c>
      <c r="D70" s="142">
        <v>61.788957311345364</v>
      </c>
      <c r="E70" s="142">
        <v>1.3255401315102806</v>
      </c>
      <c r="F70" s="142">
        <v>22.84730195177956</v>
      </c>
      <c r="G70" s="142">
        <v>8.0784886755035998</v>
      </c>
      <c r="H70" s="142">
        <v>4.1749295480638757E-2</v>
      </c>
      <c r="I70" s="142">
        <v>1.6073478760045923</v>
      </c>
      <c r="J70" s="142">
        <v>0.1043732387015969</v>
      </c>
      <c r="K70" s="142">
        <v>0.38618098319590849</v>
      </c>
      <c r="L70" s="142">
        <v>3.6008767352050932</v>
      </c>
      <c r="M70" s="142">
        <v>0.21918380127335346</v>
      </c>
      <c r="N70" s="111">
        <f t="shared" si="0"/>
        <v>100.00000000000001</v>
      </c>
      <c r="O70" s="142" t="s">
        <v>34</v>
      </c>
      <c r="P70" s="142">
        <v>0</v>
      </c>
      <c r="Q70" s="142">
        <v>7.74</v>
      </c>
      <c r="R70" s="142"/>
      <c r="S70" s="112"/>
      <c r="T70" s="112">
        <f t="shared" si="1"/>
        <v>8.1202379709842383</v>
      </c>
      <c r="U70" s="83">
        <f t="shared" si="2"/>
        <v>84.636259263124927</v>
      </c>
      <c r="V70" s="142">
        <v>8.0784886755035998</v>
      </c>
      <c r="W70" s="142">
        <v>4.1749295480638757E-2</v>
      </c>
      <c r="X70" s="142"/>
      <c r="Y70" s="142"/>
      <c r="Z70" s="143"/>
      <c r="AA70" s="142"/>
      <c r="AB70" s="142"/>
      <c r="AX70" s="140"/>
      <c r="BF70" s="140"/>
      <c r="BG70" s="140"/>
      <c r="BH70" s="140"/>
      <c r="BI70" s="140"/>
      <c r="BJ70" s="140"/>
      <c r="BK70" s="140"/>
      <c r="BL70" s="140"/>
      <c r="BT70" s="144"/>
      <c r="BU70" s="114">
        <f t="shared" si="3"/>
        <v>288883.43678031594</v>
      </c>
      <c r="BV70" s="114">
        <f t="shared" si="4"/>
        <v>7947.2654015417284</v>
      </c>
      <c r="BW70" s="114">
        <f t="shared" si="5"/>
        <v>120949.71189228147</v>
      </c>
      <c r="BX70" s="114">
        <f t="shared" si="6"/>
        <v>56514.510243236175</v>
      </c>
      <c r="BY70" s="114">
        <f t="shared" si="7"/>
        <v>323.37604591939851</v>
      </c>
      <c r="BZ70" s="114">
        <f t="shared" si="8"/>
        <v>9694.3542782108689</v>
      </c>
      <c r="CA70" s="114">
        <f t="shared" si="9"/>
        <v>746.08157787765356</v>
      </c>
      <c r="CB70" s="114">
        <f t="shared" si="10"/>
        <v>2865.3544630220867</v>
      </c>
      <c r="CC70" s="114">
        <f t="shared" si="11"/>
        <v>29895.802175712739</v>
      </c>
      <c r="CD70" s="114">
        <f t="shared" si="12"/>
        <v>956.81476149633613</v>
      </c>
      <c r="CE70" s="82"/>
      <c r="CF70" s="83">
        <f t="shared" si="13"/>
        <v>5.8296312081619268</v>
      </c>
      <c r="CG70" s="118">
        <f t="shared" si="14"/>
        <v>0</v>
      </c>
      <c r="CH70" s="111">
        <f t="shared" si="15"/>
        <v>5.1679586563307487E-3</v>
      </c>
      <c r="CI70" s="83">
        <f t="shared" si="16"/>
        <v>2.7044312471448153</v>
      </c>
      <c r="CJ70" s="83"/>
      <c r="CK70" s="83">
        <f t="shared" si="17"/>
        <v>2.2434782608695651</v>
      </c>
      <c r="CO70" s="110">
        <f t="shared" si="18"/>
        <v>2.0101461225341808</v>
      </c>
      <c r="CP70" s="110">
        <f t="shared" si="19"/>
        <v>-2.7768542949587722</v>
      </c>
      <c r="CQ70" s="115">
        <f t="shared" si="20"/>
        <v>68.030454952684067</v>
      </c>
      <c r="CR70" s="115">
        <f t="shared" si="21"/>
        <v>73.678895994614606</v>
      </c>
    </row>
    <row r="71" spans="1:211" x14ac:dyDescent="0.25">
      <c r="A71" s="81" t="s">
        <v>679</v>
      </c>
      <c r="B71" s="82" t="s">
        <v>680</v>
      </c>
      <c r="C71" s="82" t="s">
        <v>688</v>
      </c>
      <c r="D71" s="83">
        <v>67.787153485144984</v>
      </c>
      <c r="E71" s="83">
        <v>0.96765260859584346</v>
      </c>
      <c r="F71" s="83">
        <v>16.625095349811566</v>
      </c>
      <c r="G71" s="83">
        <v>7.5274108189738156</v>
      </c>
      <c r="H71" s="83">
        <v>0.18529518036941683</v>
      </c>
      <c r="I71" s="83">
        <v>1.9867761006276361</v>
      </c>
      <c r="J71" s="83">
        <v>0.2882369472413151</v>
      </c>
      <c r="K71" s="83">
        <v>0.82353413497518602</v>
      </c>
      <c r="L71" s="83">
        <v>3.7059036073883367</v>
      </c>
      <c r="M71" s="83">
        <v>0.10294176687189825</v>
      </c>
      <c r="N71" s="111">
        <f t="shared" si="0"/>
        <v>100.00000000000001</v>
      </c>
      <c r="O71" s="83">
        <v>3.5</v>
      </c>
      <c r="P71" s="83">
        <v>0</v>
      </c>
      <c r="Q71" s="83">
        <v>2.95</v>
      </c>
      <c r="R71" s="83">
        <v>3.93</v>
      </c>
      <c r="S71" s="112">
        <f t="shared" ref="S71:S75" si="22">Q71/R71</f>
        <v>0.75063613231552162</v>
      </c>
      <c r="T71" s="112">
        <f t="shared" si="1"/>
        <v>7.7127059993432328</v>
      </c>
      <c r="U71" s="83">
        <f t="shared" si="2"/>
        <v>84.412248834956557</v>
      </c>
      <c r="V71" s="83">
        <v>7.5274108189738156</v>
      </c>
      <c r="W71" s="83">
        <v>0.18529518036941683</v>
      </c>
      <c r="Z71" s="117"/>
      <c r="AT71" s="84"/>
      <c r="AX71" s="82"/>
      <c r="BB71" s="84"/>
      <c r="BC71" s="84"/>
      <c r="BD71" s="84"/>
      <c r="BE71" s="84"/>
      <c r="BT71" s="114"/>
      <c r="BU71" s="114">
        <f t="shared" si="3"/>
        <v>316926.95135911938</v>
      </c>
      <c r="BV71" s="114">
        <f t="shared" si="4"/>
        <v>5801.5535812132466</v>
      </c>
      <c r="BW71" s="114">
        <f t="shared" si="5"/>
        <v>88010.413526521341</v>
      </c>
      <c r="BX71" s="114">
        <f t="shared" si="6"/>
        <v>52659.346682493597</v>
      </c>
      <c r="BY71" s="114">
        <f t="shared" si="7"/>
        <v>1435.2343450579108</v>
      </c>
      <c r="BZ71" s="114">
        <f t="shared" si="8"/>
        <v>11982.789586808527</v>
      </c>
      <c r="CA71" s="114">
        <f t="shared" si="9"/>
        <v>2060.3775361926</v>
      </c>
      <c r="CB71" s="114">
        <f t="shared" si="10"/>
        <v>6110.3920487589239</v>
      </c>
      <c r="CC71" s="114">
        <f t="shared" si="11"/>
        <v>30767.773871723959</v>
      </c>
      <c r="CD71" s="114">
        <f t="shared" si="12"/>
        <v>449.37719642295986</v>
      </c>
      <c r="CE71" s="82"/>
      <c r="CF71" s="83">
        <f t="shared" si="13"/>
        <v>4.394581603975138</v>
      </c>
      <c r="CG71" s="118">
        <f t="shared" si="14"/>
        <v>0</v>
      </c>
      <c r="CH71" s="111">
        <f t="shared" si="15"/>
        <v>2.461605787508718E-2</v>
      </c>
      <c r="CI71" s="83">
        <f t="shared" si="16"/>
        <v>4.0773993808049527</v>
      </c>
      <c r="CJ71" s="83"/>
      <c r="CK71" s="83">
        <f t="shared" si="17"/>
        <v>2.0311944444444445</v>
      </c>
      <c r="CN71" s="110"/>
      <c r="CO71" s="110">
        <f t="shared" si="18"/>
        <v>-1.9128403074664702</v>
      </c>
      <c r="CP71" s="110">
        <f t="shared" si="19"/>
        <v>-2.7918097502323906</v>
      </c>
      <c r="CQ71" s="115">
        <f t="shared" si="20"/>
        <v>61.933371028019849</v>
      </c>
      <c r="CR71" s="115">
        <f t="shared" si="21"/>
        <v>67.793621942465663</v>
      </c>
      <c r="GT71" s="123"/>
      <c r="GU71" s="123"/>
      <c r="GV71" s="123"/>
      <c r="GW71" s="123"/>
      <c r="GX71" s="123"/>
      <c r="GY71" s="123"/>
      <c r="GZ71" s="123"/>
      <c r="HA71" s="123"/>
      <c r="HB71" s="123"/>
      <c r="HC71" s="123"/>
    </row>
    <row r="72" spans="1:211" x14ac:dyDescent="0.25">
      <c r="A72" s="81" t="s">
        <v>679</v>
      </c>
      <c r="B72" s="82" t="s">
        <v>680</v>
      </c>
      <c r="C72" s="82" t="s">
        <v>689</v>
      </c>
      <c r="D72" s="83">
        <v>64.345130285936918</v>
      </c>
      <c r="E72" s="83">
        <v>1.0154303974270238</v>
      </c>
      <c r="F72" s="83">
        <v>20.691984731242513</v>
      </c>
      <c r="G72" s="83">
        <v>7.0466724967568402</v>
      </c>
      <c r="H72" s="83">
        <v>0.36265371336679419</v>
      </c>
      <c r="I72" s="83">
        <v>1.1397688134384962</v>
      </c>
      <c r="J72" s="83">
        <v>0.17614608934958578</v>
      </c>
      <c r="K72" s="83">
        <v>1.3469995067909499</v>
      </c>
      <c r="L72" s="83">
        <v>3.7508755496794146</v>
      </c>
      <c r="M72" s="83">
        <v>0.12433841601147229</v>
      </c>
      <c r="N72" s="111">
        <f t="shared" si="0"/>
        <v>100.00000000000001</v>
      </c>
      <c r="O72" s="83">
        <v>3.31</v>
      </c>
      <c r="P72" s="83">
        <v>0</v>
      </c>
      <c r="Q72" s="83">
        <v>4.2699999999999996</v>
      </c>
      <c r="R72" s="83">
        <v>2.2799999999999998</v>
      </c>
      <c r="S72" s="112">
        <f t="shared" si="22"/>
        <v>1.8728070175438596</v>
      </c>
      <c r="T72" s="112">
        <f t="shared" si="1"/>
        <v>7.4093262101236341</v>
      </c>
      <c r="U72" s="83">
        <f t="shared" si="2"/>
        <v>85.037115017179431</v>
      </c>
      <c r="V72" s="83">
        <v>7.0466724967568402</v>
      </c>
      <c r="W72" s="83">
        <v>0.36265371336679419</v>
      </c>
      <c r="Z72" s="117"/>
      <c r="AT72" s="84"/>
      <c r="AX72" s="82"/>
      <c r="BB72" s="84"/>
      <c r="BC72" s="84"/>
      <c r="BD72" s="84"/>
      <c r="BE72" s="84"/>
      <c r="BT72" s="114"/>
      <c r="BU72" s="114">
        <f t="shared" si="3"/>
        <v>300834.37536282191</v>
      </c>
      <c r="BV72" s="114">
        <f t="shared" si="4"/>
        <v>6088.0049372409094</v>
      </c>
      <c r="BW72" s="114">
        <f t="shared" si="5"/>
        <v>109539.83087391798</v>
      </c>
      <c r="BX72" s="114">
        <f t="shared" si="6"/>
        <v>49296.255895768707</v>
      </c>
      <c r="BY72" s="114">
        <f t="shared" si="7"/>
        <v>2808.9940804133194</v>
      </c>
      <c r="BZ72" s="114">
        <f t="shared" si="8"/>
        <v>6874.2571771048542</v>
      </c>
      <c r="CA72" s="114">
        <f t="shared" si="9"/>
        <v>1259.1288141843052</v>
      </c>
      <c r="CB72" s="114">
        <f t="shared" si="10"/>
        <v>9994.3581284892498</v>
      </c>
      <c r="CC72" s="114">
        <f t="shared" si="11"/>
        <v>31141.147466284132</v>
      </c>
      <c r="CD72" s="114">
        <f t="shared" si="12"/>
        <v>542.78113240895016</v>
      </c>
      <c r="CE72" s="82"/>
      <c r="CF72" s="83">
        <f t="shared" si="13"/>
        <v>7.1711393137796744</v>
      </c>
      <c r="CG72" s="118">
        <f t="shared" si="14"/>
        <v>0</v>
      </c>
      <c r="CH72" s="111">
        <f t="shared" si="15"/>
        <v>5.1464533584284197E-2</v>
      </c>
      <c r="CI72" s="83">
        <f t="shared" si="16"/>
        <v>3.1096644967451179</v>
      </c>
      <c r="CJ72" s="83"/>
      <c r="CK72" s="83">
        <f t="shared" si="17"/>
        <v>1.8786740331491711</v>
      </c>
      <c r="CN72" s="110"/>
      <c r="CO72" s="110">
        <f t="shared" si="18"/>
        <v>1.5185515817918791</v>
      </c>
      <c r="CP72" s="110">
        <f t="shared" si="19"/>
        <v>-0.61125385759935558</v>
      </c>
      <c r="CQ72" s="115">
        <f t="shared" si="20"/>
        <v>67.765644520601697</v>
      </c>
      <c r="CR72" s="115">
        <f t="shared" si="21"/>
        <v>72.695371084933811</v>
      </c>
      <c r="GT72" s="123"/>
      <c r="GU72" s="123"/>
      <c r="GV72" s="123"/>
      <c r="GW72" s="123"/>
      <c r="GX72" s="123"/>
      <c r="GY72" s="123"/>
      <c r="GZ72" s="123"/>
      <c r="HA72" s="123"/>
      <c r="HB72" s="123"/>
      <c r="HC72" s="123"/>
    </row>
    <row r="73" spans="1:211" x14ac:dyDescent="0.25">
      <c r="A73" s="81" t="s">
        <v>682</v>
      </c>
      <c r="B73" s="82" t="s">
        <v>680</v>
      </c>
      <c r="C73" s="82" t="s">
        <v>681</v>
      </c>
      <c r="D73" s="83">
        <v>66.307432337927537</v>
      </c>
      <c r="E73" s="83">
        <v>0.43514252471764947</v>
      </c>
      <c r="F73" s="83">
        <v>19.166992160182179</v>
      </c>
      <c r="G73" s="83">
        <v>7.3871659892602679</v>
      </c>
      <c r="H73" s="83">
        <v>0.35225823429524006</v>
      </c>
      <c r="I73" s="83">
        <v>2.1757126235882476</v>
      </c>
      <c r="J73" s="83">
        <v>0.43514252471764947</v>
      </c>
      <c r="K73" s="83">
        <v>0.41442145211204712</v>
      </c>
      <c r="L73" s="83">
        <v>3.1081608908403533</v>
      </c>
      <c r="M73" s="83">
        <v>0.21757126235882474</v>
      </c>
      <c r="N73" s="111">
        <f t="shared" si="0"/>
        <v>100</v>
      </c>
      <c r="O73" s="83">
        <v>3.26</v>
      </c>
      <c r="P73" s="83">
        <v>0</v>
      </c>
      <c r="Q73" s="83">
        <v>3.9</v>
      </c>
      <c r="R73" s="83">
        <v>2.91</v>
      </c>
      <c r="S73" s="112">
        <f t="shared" si="22"/>
        <v>1.3402061855670102</v>
      </c>
      <c r="T73" s="112">
        <f t="shared" si="1"/>
        <v>7.739424223555508</v>
      </c>
      <c r="U73" s="83">
        <f t="shared" si="2"/>
        <v>85.474424498109713</v>
      </c>
      <c r="V73" s="83">
        <v>7.3871659892602679</v>
      </c>
      <c r="W73" s="83">
        <v>0.35225823429524006</v>
      </c>
      <c r="Z73" s="117"/>
      <c r="AT73" s="84"/>
      <c r="AX73" s="82"/>
      <c r="BB73" s="84"/>
      <c r="BC73" s="84"/>
      <c r="BD73" s="84"/>
      <c r="BE73" s="84"/>
      <c r="BT73" s="114"/>
      <c r="BU73" s="114">
        <f t="shared" si="3"/>
        <v>310008.77456693386</v>
      </c>
      <c r="BV73" s="114">
        <f t="shared" si="4"/>
        <v>2608.8935741899645</v>
      </c>
      <c r="BW73" s="114">
        <f t="shared" si="5"/>
        <v>101466.78082639363</v>
      </c>
      <c r="BX73" s="114">
        <f t="shared" si="6"/>
        <v>51678.23893031702</v>
      </c>
      <c r="BY73" s="114">
        <f t="shared" si="7"/>
        <v>2728.474184714576</v>
      </c>
      <c r="BZ73" s="114">
        <f t="shared" si="8"/>
        <v>13122.317387241106</v>
      </c>
      <c r="CA73" s="114">
        <f t="shared" si="9"/>
        <v>3110.4891012454773</v>
      </c>
      <c r="CB73" s="114">
        <f t="shared" si="10"/>
        <v>3074.890812992081</v>
      </c>
      <c r="CC73" s="114">
        <f t="shared" si="11"/>
        <v>25805.094135653006</v>
      </c>
      <c r="CD73" s="114">
        <f t="shared" si="12"/>
        <v>949.77545919413672</v>
      </c>
      <c r="CE73" s="82"/>
      <c r="CF73" s="83">
        <f t="shared" si="13"/>
        <v>3.9381945585742368</v>
      </c>
      <c r="CG73" s="118">
        <f t="shared" si="14"/>
        <v>0</v>
      </c>
      <c r="CH73" s="111">
        <f t="shared" si="15"/>
        <v>4.7685165705950827E-2</v>
      </c>
      <c r="CI73" s="83">
        <f t="shared" si="16"/>
        <v>3.4594594594594592</v>
      </c>
      <c r="CJ73" s="83"/>
      <c r="CK73" s="83">
        <f t="shared" si="17"/>
        <v>2.3767</v>
      </c>
      <c r="CN73" s="110"/>
      <c r="CO73" s="110">
        <f t="shared" si="18"/>
        <v>0.79813314532413493</v>
      </c>
      <c r="CP73" s="110">
        <f t="shared" si="19"/>
        <v>-4.4230259407107955</v>
      </c>
      <c r="CQ73" s="115">
        <f t="shared" si="20"/>
        <v>65.095596602539246</v>
      </c>
      <c r="CR73" s="115">
        <f t="shared" si="21"/>
        <v>70.31520214670411</v>
      </c>
      <c r="GT73" s="123"/>
      <c r="GU73" s="123"/>
      <c r="GV73" s="123"/>
      <c r="GW73" s="123"/>
      <c r="GX73" s="123"/>
      <c r="GY73" s="123"/>
      <c r="GZ73" s="123"/>
      <c r="HA73" s="123"/>
      <c r="HB73" s="123"/>
      <c r="HC73" s="123"/>
    </row>
    <row r="74" spans="1:211" s="123" customFormat="1" x14ac:dyDescent="0.25">
      <c r="A74" s="145" t="s">
        <v>679</v>
      </c>
      <c r="B74" s="146" t="s">
        <v>708</v>
      </c>
      <c r="C74" s="146" t="s">
        <v>690</v>
      </c>
      <c r="D74" s="147">
        <v>62.826505075089656</v>
      </c>
      <c r="E74" s="147">
        <v>1.0418989233016527</v>
      </c>
      <c r="F74" s="147">
        <v>21.879877389334705</v>
      </c>
      <c r="G74" s="147">
        <v>7.3335097615510136</v>
      </c>
      <c r="H74" s="147">
        <v>0.42717855855367759</v>
      </c>
      <c r="I74" s="147">
        <v>1.4899154603213633</v>
      </c>
      <c r="J74" s="147">
        <v>0.13544686002921486</v>
      </c>
      <c r="K74" s="147">
        <v>0.83351913864132221</v>
      </c>
      <c r="L74" s="147">
        <v>3.875863994682148</v>
      </c>
      <c r="M74" s="147">
        <v>0.15628483849524791</v>
      </c>
      <c r="N74" s="111">
        <f t="shared" si="0"/>
        <v>100.00000000000001</v>
      </c>
      <c r="O74" s="147">
        <v>4.2699999999999996</v>
      </c>
      <c r="P74" s="147">
        <v>0</v>
      </c>
      <c r="Q74" s="147">
        <v>2.31</v>
      </c>
      <c r="R74" s="147">
        <v>4.26</v>
      </c>
      <c r="S74" s="112">
        <f t="shared" si="22"/>
        <v>0.54225352112676062</v>
      </c>
      <c r="T74" s="112">
        <f t="shared" si="1"/>
        <v>7.7606883201046912</v>
      </c>
      <c r="U74" s="83">
        <f t="shared" si="2"/>
        <v>84.706382464424365</v>
      </c>
      <c r="V74" s="147">
        <v>7.3335097615510136</v>
      </c>
      <c r="W74" s="147">
        <v>0.42717855855367759</v>
      </c>
      <c r="X74" s="147"/>
      <c r="Y74" s="147"/>
      <c r="Z74" s="148"/>
      <c r="AA74" s="147"/>
      <c r="AB74" s="147"/>
      <c r="AX74" s="146"/>
      <c r="BF74" s="146"/>
      <c r="BG74" s="146"/>
      <c r="BH74" s="146"/>
      <c r="BI74" s="146"/>
      <c r="BJ74" s="146"/>
      <c r="BK74" s="146"/>
      <c r="BL74" s="146"/>
      <c r="BT74" s="149"/>
      <c r="BU74" s="114">
        <f t="shared" si="3"/>
        <v>293734.30944197759</v>
      </c>
      <c r="BV74" s="114">
        <f t="shared" si="4"/>
        <v>6246.6967753171966</v>
      </c>
      <c r="BW74" s="114">
        <f t="shared" si="5"/>
        <v>115828.33159310318</v>
      </c>
      <c r="BX74" s="114">
        <f t="shared" si="6"/>
        <v>51302.877207067584</v>
      </c>
      <c r="BY74" s="114">
        <f t="shared" si="7"/>
        <v>3308.7818986238617</v>
      </c>
      <c r="BZ74" s="114">
        <f t="shared" si="8"/>
        <v>8986.0872886098623</v>
      </c>
      <c r="CA74" s="114">
        <f t="shared" si="9"/>
        <v>968.20227393810092</v>
      </c>
      <c r="CB74" s="114">
        <f t="shared" si="10"/>
        <v>6184.4779723621104</v>
      </c>
      <c r="CC74" s="114">
        <f t="shared" si="11"/>
        <v>32178.847476817496</v>
      </c>
      <c r="CD74" s="114">
        <f t="shared" si="12"/>
        <v>682.23855778389282</v>
      </c>
      <c r="CE74" s="82"/>
      <c r="CF74" s="83">
        <f t="shared" si="13"/>
        <v>5.709145210741001</v>
      </c>
      <c r="CG74" s="118">
        <f t="shared" si="14"/>
        <v>0</v>
      </c>
      <c r="CH74" s="111">
        <f t="shared" si="15"/>
        <v>5.8250220214247139E-2</v>
      </c>
      <c r="CI74" s="83">
        <f t="shared" si="16"/>
        <v>2.8714285714285714</v>
      </c>
      <c r="CJ74" s="83"/>
      <c r="CK74" s="83">
        <f t="shared" si="17"/>
        <v>1.8920967741935486</v>
      </c>
      <c r="CO74" s="110">
        <f t="shared" si="18"/>
        <v>1.4460319904645402</v>
      </c>
      <c r="CP74" s="110">
        <f t="shared" si="19"/>
        <v>-1.5848759473465961</v>
      </c>
      <c r="CQ74" s="115">
        <f t="shared" si="20"/>
        <v>67.958424028429803</v>
      </c>
      <c r="CR74" s="115">
        <f t="shared" si="21"/>
        <v>72.768602773523313</v>
      </c>
    </row>
    <row r="75" spans="1:211" s="123" customFormat="1" x14ac:dyDescent="0.25">
      <c r="A75" s="145" t="s">
        <v>677</v>
      </c>
      <c r="B75" s="146" t="s">
        <v>708</v>
      </c>
      <c r="C75" s="146" t="s">
        <v>683</v>
      </c>
      <c r="D75" s="147">
        <v>49.806567851046324</v>
      </c>
      <c r="E75" s="147">
        <v>0.83218993903168459</v>
      </c>
      <c r="F75" s="147">
        <v>20.95038171512266</v>
      </c>
      <c r="G75" s="147">
        <v>18.944699938313921</v>
      </c>
      <c r="H75" s="147">
        <v>2.2365104611476521</v>
      </c>
      <c r="I75" s="147">
        <v>1.5603561356844087</v>
      </c>
      <c r="J75" s="147">
        <v>0.52011871189480285</v>
      </c>
      <c r="K75" s="147">
        <v>1.1858706631201503</v>
      </c>
      <c r="L75" s="147">
        <v>3.672038105977308</v>
      </c>
      <c r="M75" s="147">
        <v>0.29126647866108962</v>
      </c>
      <c r="N75" s="111">
        <f t="shared" si="0"/>
        <v>100.00000000000001</v>
      </c>
      <c r="O75" s="147">
        <v>3.11</v>
      </c>
      <c r="P75" s="147">
        <v>0</v>
      </c>
      <c r="Q75" s="147">
        <v>17.89</v>
      </c>
      <c r="R75" s="147">
        <v>0.28999999999999998</v>
      </c>
      <c r="S75" s="112">
        <f t="shared" si="22"/>
        <v>61.689655172413801</v>
      </c>
      <c r="T75" s="112">
        <f t="shared" si="1"/>
        <v>21.181210399461573</v>
      </c>
      <c r="U75" s="83">
        <f t="shared" si="2"/>
        <v>70.756949566168984</v>
      </c>
      <c r="V75" s="147">
        <v>18.944699938313921</v>
      </c>
      <c r="W75" s="147">
        <v>2.2365104611476521</v>
      </c>
      <c r="X75" s="147"/>
      <c r="Y75" s="147"/>
      <c r="Z75" s="148"/>
      <c r="AA75" s="147"/>
      <c r="AB75" s="147"/>
      <c r="AX75" s="146"/>
      <c r="BF75" s="146"/>
      <c r="BG75" s="146"/>
      <c r="BH75" s="146"/>
      <c r="BI75" s="146"/>
      <c r="BJ75" s="146"/>
      <c r="BK75" s="146"/>
      <c r="BL75" s="146"/>
      <c r="BT75" s="149"/>
      <c r="BU75" s="114">
        <f t="shared" si="3"/>
        <v>232861.87566722956</v>
      </c>
      <c r="BV75" s="114">
        <f t="shared" si="4"/>
        <v>4989.3882144799727</v>
      </c>
      <c r="BW75" s="114">
        <f t="shared" si="5"/>
        <v>110907.74034612172</v>
      </c>
      <c r="BX75" s="114">
        <f t="shared" si="6"/>
        <v>132531.0316972296</v>
      </c>
      <c r="BY75" s="114">
        <f t="shared" si="7"/>
        <v>17323.260219293956</v>
      </c>
      <c r="BZ75" s="114">
        <f t="shared" si="8"/>
        <v>9410.9342509633007</v>
      </c>
      <c r="CA75" s="114">
        <f t="shared" si="9"/>
        <v>3717.9165280441762</v>
      </c>
      <c r="CB75" s="114">
        <f t="shared" si="10"/>
        <v>8798.827350373489</v>
      </c>
      <c r="CC75" s="114">
        <f t="shared" si="11"/>
        <v>30486.610031577187</v>
      </c>
      <c r="CD75" s="114">
        <f t="shared" si="12"/>
        <v>1271.4811253976948</v>
      </c>
      <c r="CE75" s="82"/>
      <c r="CF75" s="83">
        <f t="shared" si="13"/>
        <v>14.08266471351277</v>
      </c>
      <c r="CG75" s="118">
        <f t="shared" si="14"/>
        <v>0</v>
      </c>
      <c r="CH75" s="111">
        <f t="shared" si="15"/>
        <v>0.11805467853436488</v>
      </c>
      <c r="CI75" s="83">
        <f t="shared" si="16"/>
        <v>2.3773584905660377</v>
      </c>
      <c r="CJ75" s="83"/>
      <c r="CK75" s="83">
        <f t="shared" si="17"/>
        <v>5.1591784702549583</v>
      </c>
      <c r="CO75" s="110">
        <f t="shared" si="18"/>
        <v>10.638273341107375</v>
      </c>
      <c r="CP75" s="110">
        <f t="shared" si="19"/>
        <v>-4.3289528855666015</v>
      </c>
      <c r="CQ75" s="115">
        <f t="shared" si="20"/>
        <v>42.532165969013846</v>
      </c>
      <c r="CR75" s="115">
        <f t="shared" si="21"/>
        <v>47.219467362532505</v>
      </c>
    </row>
    <row r="76" spans="1:211" s="123" customFormat="1" ht="15.6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</row>
    <row r="77" spans="1:211" s="123" customFormat="1" ht="15.6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</row>
    <row r="78" spans="1:211" s="123" customFormat="1" ht="15.6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</row>
    <row r="79" spans="1:211" s="123" customFormat="1" ht="15.6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</row>
    <row r="80" spans="1:211" s="110" customFormat="1" ht="15.6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</row>
    <row r="81" spans="1:212" s="110" customFormat="1" ht="15.6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</row>
    <row r="82" spans="1:212" s="110" customFormat="1" ht="15.6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</row>
    <row r="83" spans="1:212" s="110" customFormat="1" ht="15.6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</row>
    <row r="84" spans="1:212" s="110" customFormat="1" ht="15.6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</row>
    <row r="85" spans="1:212" s="110" customFormat="1" ht="15.6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</row>
    <row r="86" spans="1:212" s="110" customFormat="1" ht="15.6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</row>
    <row r="87" spans="1:212" s="110" customFormat="1" ht="15.6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GU87" s="150"/>
      <c r="GV87" s="150"/>
      <c r="GW87" s="150"/>
      <c r="GX87" s="150"/>
      <c r="GY87" s="150"/>
      <c r="GZ87" s="150"/>
      <c r="HA87" s="150"/>
      <c r="HB87" s="150"/>
      <c r="HC87" s="150"/>
      <c r="HD87" s="150"/>
    </row>
    <row r="88" spans="1:212" s="110" customFormat="1" ht="15.6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GU88" s="84"/>
      <c r="GV88" s="84"/>
      <c r="GW88" s="84"/>
      <c r="GX88" s="84"/>
      <c r="GY88" s="84"/>
      <c r="GZ88" s="84"/>
      <c r="HA88" s="84"/>
      <c r="HB88" s="84"/>
      <c r="HC88" s="84"/>
      <c r="HD88" s="84"/>
    </row>
    <row r="89" spans="1:212" s="110" customFormat="1" ht="15.6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GU89" s="84"/>
      <c r="GV89" s="84"/>
      <c r="GW89" s="84"/>
      <c r="GX89" s="84"/>
      <c r="GY89" s="84"/>
      <c r="GZ89" s="84"/>
      <c r="HA89" s="84"/>
      <c r="HB89" s="84"/>
      <c r="HC89" s="84"/>
      <c r="HD89" s="84"/>
    </row>
    <row r="90" spans="1:212" s="110" customFormat="1" ht="15.6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</row>
    <row r="91" spans="1:212" ht="15.6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</row>
    <row r="92" spans="1:212" ht="15.6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</row>
    <row r="93" spans="1:212" ht="15.6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</row>
    <row r="94" spans="1:212" ht="15.6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</row>
    <row r="95" spans="1:212" ht="15.6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</row>
    <row r="96" spans="1:212" ht="15.6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</row>
    <row r="97" spans="1:163" ht="15.6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</row>
    <row r="98" spans="1:163" ht="15.6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</row>
    <row r="99" spans="1:163" ht="15.6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</row>
    <row r="100" spans="1:163" ht="15.6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</row>
    <row r="101" spans="1:163" ht="15.6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</row>
    <row r="102" spans="1:163" ht="15.6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</row>
    <row r="103" spans="1:163" ht="15.6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</row>
    <row r="104" spans="1:163" ht="15.6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</row>
    <row r="105" spans="1:163" ht="15.6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</row>
    <row r="106" spans="1:163" ht="15.6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</row>
    <row r="107" spans="1:163" ht="15.6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</row>
    <row r="108" spans="1:163" ht="15.6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</row>
    <row r="109" spans="1:163" ht="15.6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</row>
    <row r="110" spans="1:163" ht="15.6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</row>
    <row r="111" spans="1:163" ht="15.6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</row>
    <row r="112" spans="1:163" ht="15.6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</row>
    <row r="113" spans="1:163" ht="15.6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</row>
    <row r="114" spans="1:163" ht="15.6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</row>
    <row r="115" spans="1:163" ht="15.6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</row>
    <row r="116" spans="1:163" ht="15.6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</row>
    <row r="117" spans="1:163" ht="15.6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</row>
    <row r="118" spans="1:163" ht="15.6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</row>
    <row r="119" spans="1:163" ht="15.6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</row>
    <row r="120" spans="1:163" ht="15.6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</row>
    <row r="121" spans="1:163" ht="15.6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</row>
    <row r="122" spans="1:163" ht="15.6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</row>
    <row r="123" spans="1:163" ht="15.6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</row>
    <row r="124" spans="1:163" ht="15.6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</row>
    <row r="125" spans="1:163" ht="15.6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</row>
    <row r="126" spans="1:163" ht="15.6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</row>
    <row r="127" spans="1:163" ht="15.6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</row>
    <row r="128" spans="1:163" ht="15.6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</row>
    <row r="129" spans="1:212" ht="15.6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GU129" s="150"/>
      <c r="GV129" s="150"/>
      <c r="GW129" s="150"/>
      <c r="GX129" s="150"/>
      <c r="GY129" s="150"/>
      <c r="GZ129" s="150"/>
      <c r="HA129" s="150"/>
      <c r="HB129" s="150"/>
      <c r="HC129" s="150"/>
      <c r="HD129" s="150"/>
    </row>
    <row r="130" spans="1:212" ht="15.6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GU130" s="150"/>
      <c r="GV130" s="150"/>
      <c r="GW130" s="150"/>
      <c r="GX130" s="150"/>
      <c r="GY130" s="150"/>
      <c r="GZ130" s="150"/>
      <c r="HA130" s="150"/>
      <c r="HB130" s="150"/>
      <c r="HC130" s="150"/>
      <c r="HD130" s="150"/>
    </row>
    <row r="131" spans="1:212" ht="15.6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GU131" s="150"/>
      <c r="GV131" s="150"/>
      <c r="GW131" s="150"/>
      <c r="GX131" s="150"/>
      <c r="GY131" s="150"/>
      <c r="GZ131" s="150"/>
      <c r="HA131" s="150"/>
      <c r="HB131" s="150"/>
      <c r="HC131" s="150"/>
      <c r="HD131" s="150"/>
    </row>
    <row r="132" spans="1:212" s="125" customFormat="1" ht="15.6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GU132" s="110"/>
      <c r="GV132" s="110"/>
      <c r="GW132" s="110"/>
      <c r="GX132" s="110"/>
      <c r="GY132" s="110"/>
      <c r="GZ132" s="110"/>
      <c r="HA132" s="110"/>
      <c r="HB132" s="110"/>
      <c r="HC132" s="110"/>
      <c r="HD132" s="110"/>
    </row>
    <row r="133" spans="1:212" s="125" customFormat="1" ht="15.6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GU133" s="110"/>
      <c r="GV133" s="110"/>
      <c r="GW133" s="110"/>
      <c r="GX133" s="110"/>
      <c r="GY133" s="110"/>
      <c r="GZ133" s="110"/>
      <c r="HA133" s="110"/>
      <c r="HB133" s="110"/>
      <c r="HC133" s="110"/>
      <c r="HD133" s="110"/>
    </row>
    <row r="134" spans="1:212" s="125" customFormat="1" ht="15.6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GU134" s="110"/>
      <c r="GV134" s="110"/>
      <c r="GW134" s="110"/>
      <c r="GX134" s="110"/>
      <c r="GY134" s="110"/>
      <c r="GZ134" s="110"/>
      <c r="HA134" s="110"/>
      <c r="HB134" s="110"/>
      <c r="HC134" s="110"/>
      <c r="HD134" s="110"/>
    </row>
    <row r="135" spans="1:212" s="150" customFormat="1" ht="15.6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</row>
    <row r="136" spans="1:212" s="150" customFormat="1" ht="15.6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</row>
    <row r="137" spans="1:212" s="150" customFormat="1" ht="15.6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</row>
    <row r="138" spans="1:212" s="150" customFormat="1" ht="15.6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</row>
    <row r="139" spans="1:212" s="150" customFormat="1" ht="15.6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</row>
    <row r="140" spans="1:212" s="150" customFormat="1" ht="15.6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</row>
    <row r="141" spans="1:212" s="150" customFormat="1" ht="15.6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</row>
    <row r="142" spans="1:212" s="150" customFormat="1" ht="15.6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</row>
    <row r="143" spans="1:212" s="150" customFormat="1" ht="15.6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</row>
    <row r="144" spans="1:212" s="150" customFormat="1" ht="15.6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GU144" s="84"/>
      <c r="GV144" s="84"/>
      <c r="GW144" s="84"/>
      <c r="GX144" s="84"/>
      <c r="GY144" s="84"/>
      <c r="GZ144" s="84"/>
      <c r="HA144" s="84"/>
      <c r="HB144" s="84"/>
      <c r="HC144" s="84"/>
      <c r="HD144" s="84"/>
    </row>
    <row r="145" spans="1:235" s="150" customFormat="1" ht="15.6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GU145" s="84"/>
      <c r="GV145" s="84"/>
      <c r="GW145" s="84"/>
      <c r="GX145" s="84"/>
      <c r="GY145" s="84"/>
      <c r="GZ145" s="84"/>
      <c r="HA145" s="84"/>
      <c r="HB145" s="84"/>
      <c r="HC145" s="84"/>
      <c r="HD145" s="84"/>
    </row>
    <row r="146" spans="1:235" s="150" customFormat="1" ht="15.6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GU146" s="84"/>
      <c r="GV146" s="84"/>
      <c r="GW146" s="84"/>
      <c r="GX146" s="84"/>
      <c r="GY146" s="84"/>
      <c r="GZ146" s="84"/>
      <c r="HA146" s="84"/>
      <c r="HB146" s="84"/>
      <c r="HC146" s="84"/>
      <c r="HD146" s="84"/>
    </row>
    <row r="147" spans="1:235" ht="15.6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HR147" s="123"/>
      <c r="HS147" s="123"/>
      <c r="HT147" s="123"/>
      <c r="HU147" s="123"/>
      <c r="HV147" s="123"/>
      <c r="HW147" s="123"/>
      <c r="HX147" s="123"/>
      <c r="HY147" s="123"/>
      <c r="HZ147" s="123"/>
      <c r="IA147" s="123"/>
    </row>
    <row r="148" spans="1:235" ht="15.6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HR148" s="123"/>
      <c r="HS148" s="123"/>
      <c r="HT148" s="123"/>
      <c r="HU148" s="123"/>
      <c r="HV148" s="123"/>
      <c r="HW148" s="123"/>
      <c r="HX148" s="123"/>
      <c r="HY148" s="123"/>
      <c r="HZ148" s="123"/>
      <c r="IA148" s="123"/>
    </row>
    <row r="149" spans="1:235" ht="15.6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HR149" s="123"/>
      <c r="HS149" s="123"/>
      <c r="HT149" s="123"/>
      <c r="HU149" s="123"/>
      <c r="HV149" s="123"/>
      <c r="HW149" s="123"/>
      <c r="HX149" s="123"/>
      <c r="HY149" s="123"/>
      <c r="HZ149" s="123"/>
      <c r="IA149" s="123"/>
    </row>
    <row r="150" spans="1:235" ht="15.6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HR150" s="123"/>
      <c r="HS150" s="123"/>
      <c r="HT150" s="123"/>
      <c r="HU150" s="123"/>
      <c r="HV150" s="123"/>
      <c r="HW150" s="123"/>
      <c r="HX150" s="123"/>
      <c r="HY150" s="123"/>
      <c r="HZ150" s="123"/>
      <c r="IA150" s="123"/>
    </row>
    <row r="151" spans="1:235" ht="15.6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HR151" s="123"/>
      <c r="HS151" s="123"/>
      <c r="HT151" s="123"/>
      <c r="HU151" s="123"/>
      <c r="HV151" s="123"/>
      <c r="HW151" s="123"/>
      <c r="HX151" s="123"/>
      <c r="HY151" s="123"/>
      <c r="HZ151" s="123"/>
      <c r="IA151" s="123"/>
    </row>
    <row r="152" spans="1:235" ht="15.6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</row>
    <row r="153" spans="1:235" ht="15.6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</row>
    <row r="154" spans="1:235" ht="15.6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</row>
    <row r="155" spans="1:235" ht="15.6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</row>
    <row r="156" spans="1:235" ht="15.6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</row>
    <row r="157" spans="1:235" ht="15.6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</row>
    <row r="158" spans="1:235" ht="15.6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</row>
    <row r="159" spans="1:235" ht="15.6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</row>
    <row r="160" spans="1:235" ht="15.6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</row>
    <row r="161" spans="1:212" ht="15.6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</row>
    <row r="162" spans="1:212" ht="15.6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</row>
    <row r="163" spans="1:212" ht="15.6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</row>
    <row r="164" spans="1:212" ht="15.6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</row>
    <row r="165" spans="1:212" ht="15.6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</row>
    <row r="166" spans="1:212" ht="15.6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</row>
    <row r="167" spans="1:212" ht="15.6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</row>
    <row r="168" spans="1:212" ht="15.6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</row>
    <row r="169" spans="1:212" ht="15.6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</row>
    <row r="170" spans="1:212" ht="15.6" x14ac:dyDescent="0.3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</row>
    <row r="171" spans="1:212" ht="15.6" x14ac:dyDescent="0.3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</row>
    <row r="172" spans="1:212" ht="15.6" x14ac:dyDescent="0.3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</row>
    <row r="173" spans="1:212" ht="15.6" x14ac:dyDescent="0.3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</row>
    <row r="174" spans="1:212" ht="15.6" x14ac:dyDescent="0.3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</row>
    <row r="175" spans="1:212" ht="15.6" x14ac:dyDescent="0.3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</row>
    <row r="176" spans="1:212" ht="15.6" x14ac:dyDescent="0.3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GU176" s="151"/>
      <c r="GV176" s="151"/>
      <c r="GW176" s="151"/>
      <c r="GX176" s="151"/>
      <c r="GY176" s="151"/>
      <c r="GZ176" s="151"/>
      <c r="HA176" s="151"/>
      <c r="HB176" s="151"/>
      <c r="HC176" s="151"/>
      <c r="HD176" s="151"/>
    </row>
    <row r="177" spans="1:212" ht="15.6" x14ac:dyDescent="0.3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GU177" s="151"/>
      <c r="GV177" s="151"/>
      <c r="GW177" s="151"/>
      <c r="GX177" s="151"/>
      <c r="GY177" s="151"/>
      <c r="GZ177" s="151"/>
      <c r="HA177" s="151"/>
      <c r="HB177" s="151"/>
      <c r="HC177" s="151"/>
      <c r="HD177" s="151"/>
    </row>
    <row r="178" spans="1:212" ht="15.6" x14ac:dyDescent="0.3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GU178" s="151"/>
      <c r="GV178" s="151"/>
      <c r="GW178" s="151"/>
      <c r="GX178" s="151"/>
      <c r="GY178" s="151"/>
      <c r="GZ178" s="151"/>
      <c r="HA178" s="151"/>
      <c r="HB178" s="151"/>
      <c r="HC178" s="151"/>
      <c r="HD178" s="151"/>
    </row>
    <row r="179" spans="1:212" s="125" customFormat="1" ht="15.6" x14ac:dyDescent="0.3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</row>
    <row r="180" spans="1:212" s="125" customFormat="1" ht="15.6" x14ac:dyDescent="0.3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</row>
    <row r="181" spans="1:212" s="125" customFormat="1" ht="15.6" x14ac:dyDescent="0.3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</row>
    <row r="182" spans="1:212" ht="15.6" x14ac:dyDescent="0.3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GT182" s="123"/>
      <c r="GU182" s="123"/>
      <c r="GV182" s="123"/>
      <c r="GW182" s="123"/>
      <c r="GX182" s="123"/>
      <c r="GY182" s="123"/>
      <c r="GZ182" s="123"/>
      <c r="HA182" s="123"/>
      <c r="HB182" s="123"/>
      <c r="HC182" s="123"/>
    </row>
    <row r="183" spans="1:212" s="152" customFormat="1" ht="15.6" x14ac:dyDescent="0.3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</row>
    <row r="184" spans="1:212" ht="15.6" x14ac:dyDescent="0.3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GT184" s="123"/>
      <c r="GU184" s="123"/>
      <c r="GV184" s="123"/>
      <c r="GW184" s="123"/>
      <c r="GX184" s="123"/>
      <c r="GY184" s="123"/>
      <c r="GZ184" s="123"/>
      <c r="HA184" s="123"/>
      <c r="HB184" s="123"/>
      <c r="HC184" s="123"/>
    </row>
    <row r="185" spans="1:212" ht="15.6" x14ac:dyDescent="0.3">
      <c r="A185" s="153" t="s">
        <v>705</v>
      </c>
      <c r="B185" s="84"/>
      <c r="C185" s="84"/>
      <c r="E185" s="154"/>
      <c r="F185" s="154"/>
      <c r="G185" s="154"/>
      <c r="H185" s="154"/>
      <c r="I185" s="154"/>
      <c r="J185" s="154"/>
      <c r="K185" s="154"/>
      <c r="L185" s="154"/>
      <c r="M185" s="154"/>
      <c r="N185" s="111"/>
      <c r="O185" s="84"/>
      <c r="P185" s="84"/>
      <c r="Q185" s="84"/>
      <c r="R185" s="84"/>
      <c r="S185" s="112"/>
      <c r="T185" s="84"/>
      <c r="U185" s="84"/>
      <c r="V185" s="154"/>
      <c r="W185" s="154"/>
      <c r="X185" s="84"/>
      <c r="Y185" s="84"/>
      <c r="Z185" s="84"/>
      <c r="AA185" s="109" t="s">
        <v>446</v>
      </c>
      <c r="AB185" s="84"/>
      <c r="AT185" s="84"/>
      <c r="BB185" s="84"/>
      <c r="BC185" s="84"/>
      <c r="BD185" s="84"/>
      <c r="BE185" s="84"/>
      <c r="BF185" s="84"/>
      <c r="BI185" s="102"/>
      <c r="BJ185" s="102"/>
      <c r="BK185" s="102"/>
      <c r="BL185" s="102"/>
      <c r="BM185" s="155"/>
      <c r="BN185" s="155"/>
      <c r="BO185" s="155"/>
      <c r="BP185" s="155"/>
      <c r="BQ185" s="155"/>
      <c r="BR185" s="155"/>
      <c r="BS185" s="155"/>
      <c r="BT185" s="155"/>
      <c r="BU185" s="155"/>
      <c r="BV185" s="155"/>
      <c r="BW185" s="155"/>
      <c r="BX185" s="155"/>
      <c r="BY185" s="155"/>
      <c r="BZ185" s="155"/>
      <c r="CA185" s="155"/>
      <c r="CB185" s="155"/>
      <c r="CC185" s="155"/>
      <c r="CD185" s="155"/>
      <c r="CE185" s="155"/>
      <c r="CF185" s="155"/>
      <c r="CG185" s="155"/>
      <c r="CH185" s="155"/>
      <c r="CI185" s="155"/>
      <c r="CJ185" s="155"/>
      <c r="CK185" s="155"/>
      <c r="CL185" s="155"/>
      <c r="CM185" s="155"/>
      <c r="CN185" s="155"/>
      <c r="CO185" s="125"/>
      <c r="CP185" s="125"/>
      <c r="CQ185" s="115"/>
      <c r="CR185" s="115"/>
      <c r="CS185" s="155"/>
      <c r="CT185" s="155"/>
      <c r="CU185" s="155"/>
      <c r="CV185" s="155"/>
      <c r="DM185" s="90"/>
      <c r="ED185" s="90"/>
      <c r="EE185" s="90"/>
      <c r="EF185" s="90"/>
      <c r="EG185" s="90"/>
      <c r="EH185" s="90"/>
      <c r="EI185" s="156"/>
      <c r="EJ185" s="157" t="s">
        <v>641</v>
      </c>
      <c r="EK185" s="91">
        <v>1</v>
      </c>
      <c r="EL185" s="91">
        <v>1</v>
      </c>
      <c r="EM185" s="91">
        <v>1</v>
      </c>
      <c r="EN185" s="91">
        <v>1</v>
      </c>
      <c r="EO185" s="91">
        <v>1</v>
      </c>
      <c r="EP185" s="91">
        <v>1</v>
      </c>
      <c r="EQ185" s="91">
        <v>1</v>
      </c>
      <c r="ER185" s="91">
        <v>1</v>
      </c>
      <c r="ES185" s="91">
        <v>1</v>
      </c>
      <c r="ET185" s="91">
        <v>1</v>
      </c>
      <c r="EU185" s="91">
        <v>1</v>
      </c>
      <c r="EV185" s="91">
        <v>1</v>
      </c>
      <c r="EW185" s="91">
        <v>1</v>
      </c>
      <c r="EX185" s="91">
        <v>1</v>
      </c>
      <c r="EY185" s="91">
        <v>1</v>
      </c>
      <c r="EZ185" s="91">
        <v>1</v>
      </c>
      <c r="FA185" s="156"/>
      <c r="FB185" s="156"/>
      <c r="FC185" s="156"/>
      <c r="FD185" s="156"/>
      <c r="FE185" s="156"/>
      <c r="FF185" s="156"/>
      <c r="FG185" s="156"/>
      <c r="FH185" s="156"/>
      <c r="FI185" s="86"/>
      <c r="FJ185" s="86"/>
      <c r="FK185" s="86"/>
      <c r="FL185" s="86"/>
      <c r="FM185" s="86"/>
      <c r="FN185" s="86"/>
      <c r="FO185" s="158"/>
      <c r="FW185" s="92"/>
      <c r="FX185" s="92"/>
      <c r="FY185" s="92"/>
      <c r="FZ185" s="92"/>
      <c r="GA185" s="92"/>
      <c r="GB185" s="92"/>
      <c r="GC185" s="92"/>
      <c r="GD185" s="92"/>
      <c r="GE185" s="92"/>
      <c r="GF185" s="92"/>
      <c r="GG185" s="92"/>
      <c r="GH185" s="92"/>
    </row>
    <row r="186" spans="1:212" x14ac:dyDescent="0.25">
      <c r="A186" s="81" t="s">
        <v>642</v>
      </c>
      <c r="B186" s="84" t="s">
        <v>703</v>
      </c>
      <c r="C186" s="82" t="s">
        <v>643</v>
      </c>
      <c r="D186" s="83">
        <v>60.538187159043211</v>
      </c>
      <c r="E186" s="83">
        <v>1.0774234158623581</v>
      </c>
      <c r="F186" s="83">
        <v>21.482375157364665</v>
      </c>
      <c r="G186" s="147">
        <v>7.7035249685270655</v>
      </c>
      <c r="H186" s="83">
        <v>9.6516995383969767E-2</v>
      </c>
      <c r="I186" s="83">
        <v>2.395090222408728</v>
      </c>
      <c r="J186" s="83">
        <v>0.23394880402853543</v>
      </c>
      <c r="K186" s="83">
        <v>0.94523709609735618</v>
      </c>
      <c r="L186" s="83">
        <v>5.4018044481745688</v>
      </c>
      <c r="M186" s="83">
        <v>0.12589173310952578</v>
      </c>
      <c r="N186" s="111">
        <f t="shared" ref="N186:N210" si="23">SUM(D186:M186)</f>
        <v>99.999999999999972</v>
      </c>
      <c r="O186" s="83">
        <v>4.8810000000000002</v>
      </c>
      <c r="S186" s="112"/>
      <c r="T186" s="112">
        <f t="shared" ref="T186:T210" si="24">G186+H186</f>
        <v>7.8000419639110357</v>
      </c>
      <c r="U186" s="83">
        <f t="shared" ref="U186:U210" si="25">D186+F186</f>
        <v>82.020562316407876</v>
      </c>
      <c r="V186" s="147">
        <v>7.7035249685270655</v>
      </c>
      <c r="W186" s="83">
        <v>9.6516995383969767E-2</v>
      </c>
      <c r="AA186" s="117"/>
      <c r="AC186" s="84">
        <v>115.9</v>
      </c>
      <c r="AD186" s="84">
        <v>152.5</v>
      </c>
      <c r="AE186" s="84">
        <v>48.1</v>
      </c>
      <c r="AF186" s="84">
        <v>964.3</v>
      </c>
      <c r="AG186" s="84">
        <v>3.173</v>
      </c>
      <c r="AH186" s="84">
        <v>2.2629999999999999</v>
      </c>
      <c r="AI186" s="84">
        <v>13.08</v>
      </c>
      <c r="AJ186" s="84">
        <v>36.61</v>
      </c>
      <c r="AK186" s="84">
        <v>75.91</v>
      </c>
      <c r="AL186" s="84">
        <v>9.3859999999999992</v>
      </c>
      <c r="AM186" s="84">
        <v>35.090000000000003</v>
      </c>
      <c r="AN186" s="84">
        <v>6.9169999999999998</v>
      </c>
      <c r="AO186" s="84">
        <v>1.58</v>
      </c>
      <c r="AP186" s="84">
        <v>5.8150000000000004</v>
      </c>
      <c r="AQ186" s="84">
        <v>0.96199999999999997</v>
      </c>
      <c r="AR186" s="84">
        <v>6.0019999999999998</v>
      </c>
      <c r="AS186" s="84">
        <v>1.212</v>
      </c>
      <c r="AT186" s="84">
        <v>3.6190000000000002</v>
      </c>
      <c r="AU186" s="84">
        <v>0.56000000000000005</v>
      </c>
      <c r="AV186" s="84">
        <v>3.85</v>
      </c>
      <c r="AW186" s="84">
        <v>0.60399999999999998</v>
      </c>
      <c r="AX186" s="84">
        <v>34.29</v>
      </c>
      <c r="AY186" s="82">
        <v>210.6</v>
      </c>
      <c r="AZ186" s="84">
        <v>5.6280000000000001</v>
      </c>
      <c r="BA186" s="84">
        <v>20.92</v>
      </c>
      <c r="BB186" s="84">
        <v>1.6839999999999999</v>
      </c>
      <c r="BC186" s="84">
        <v>28.54</v>
      </c>
      <c r="BD186" s="84">
        <v>1.921</v>
      </c>
      <c r="BE186" s="84"/>
      <c r="BF186" s="84">
        <v>10.3306</v>
      </c>
      <c r="BG186" s="82">
        <v>13.9</v>
      </c>
      <c r="BH186" s="82">
        <v>108.2</v>
      </c>
      <c r="BI186" s="82">
        <v>111.4</v>
      </c>
      <c r="BJ186" s="82">
        <v>14.18</v>
      </c>
      <c r="BK186" s="82">
        <v>41.39</v>
      </c>
      <c r="BL186" s="82" t="s">
        <v>644</v>
      </c>
      <c r="BM186" s="84">
        <v>5.5709999999999997</v>
      </c>
      <c r="BN186" s="84">
        <v>2.1379999999999999</v>
      </c>
      <c r="BO186" s="84">
        <v>0.23699999999999999</v>
      </c>
      <c r="BP186" s="84" t="s">
        <v>644</v>
      </c>
      <c r="BQ186" s="84">
        <v>1.9930000000000001</v>
      </c>
      <c r="BR186" s="84" t="s">
        <v>644</v>
      </c>
      <c r="BS186" s="84">
        <v>0.218</v>
      </c>
      <c r="BU186" s="114">
        <f t="shared" ref="BU186:BU210" si="26">(D186/BU$1*BU$2)*10000</f>
        <v>283035.68022409809</v>
      </c>
      <c r="BV186" s="114">
        <f t="shared" ref="BV186:BV210" si="27">(E186/BV$1*BV$2)*10000</f>
        <v>6459.6835902190978</v>
      </c>
      <c r="BW186" s="114">
        <f t="shared" ref="BW186:BW210" si="28">((F186/BW$1*BW$2)*2)*10000</f>
        <v>113724.02271082088</v>
      </c>
      <c r="BX186" s="114">
        <f t="shared" ref="BX186:BX210" si="29">((G186/BX$1*BX$2)*2)*10000</f>
        <v>53891.384667406099</v>
      </c>
      <c r="BY186" s="114">
        <f t="shared" ref="BY186:BY210" si="30">(H186/BY$1*BY$2)*10000</f>
        <v>747.58828794519934</v>
      </c>
      <c r="BZ186" s="114">
        <f t="shared" ref="BZ186:BZ210" si="31">(I186/BZ$1*BZ$2)*10000</f>
        <v>14445.443634780864</v>
      </c>
      <c r="CA186" s="114">
        <f t="shared" ref="CA186:CA210" si="32">(J186/CA$1*CA$2)*10000</f>
        <v>1672.3146184169252</v>
      </c>
      <c r="CB186" s="114">
        <f t="shared" ref="CB186:CB210" si="33">((K186/CB$1*CB$2)*2)*10000</f>
        <v>7013.3938484034916</v>
      </c>
      <c r="CC186" s="114">
        <f t="shared" ref="CC186:CC210" si="34">((L186/CC$1*CC$2)*2)*10000</f>
        <v>44847.765988666666</v>
      </c>
      <c r="CD186" s="114">
        <f t="shared" ref="CD186:CD210" si="35">((M186/CD$1*CD$2)*2)*10000</f>
        <v>549.56191055071031</v>
      </c>
      <c r="CE186" s="82"/>
      <c r="CF186" s="83">
        <f t="shared" ref="CF186:CF210" si="36">BX186/BZ186</f>
        <v>3.7306839464348251</v>
      </c>
      <c r="CG186" s="118"/>
      <c r="CH186" s="111"/>
      <c r="CI186" s="83">
        <f t="shared" ref="CI186:CI210" si="37">D186/F186</f>
        <v>2.8180397519167846</v>
      </c>
      <c r="CJ186" s="83"/>
      <c r="CK186" s="83">
        <f t="shared" ref="CK186:CK210" si="38">G186/L186</f>
        <v>1.4261021557583997</v>
      </c>
      <c r="CL186" s="114"/>
      <c r="CO186" s="125">
        <f t="shared" ref="CO186:CO210" si="39">-1.773*E186+0.607*F186+0.76*G186-1.5*I186+0.616*J186+0.509*K186-1.224*L186-9.09</f>
        <v>-1.6849968527066714</v>
      </c>
      <c r="CP186" s="125">
        <f t="shared" ref="CP186:CP210" si="40">0.445*E186+0.07*F186-0.25*G186-1.142*I186+0.438*J186+1.475*K186+1.426*L186-6.861</f>
        <v>-0.33918715904322472</v>
      </c>
      <c r="CQ186" s="115">
        <f t="shared" ref="CQ186:CQ210" si="41">(BW186/(BW186+BX186+BY186))*100</f>
        <v>67.54692280262779</v>
      </c>
      <c r="CR186" s="115">
        <f t="shared" ref="CR186:CR210" si="42">(F186/(F186+G186+2*H186))*100</f>
        <v>73.121696900442785</v>
      </c>
      <c r="CW186" s="84" t="str">
        <f t="shared" ref="CW186:CW193" si="43">C186</f>
        <v>Brab 1</v>
      </c>
      <c r="CX186" s="84">
        <f t="shared" ref="CX186:DA193" si="44">AJ186/CX$2</f>
        <v>118.09677419354838</v>
      </c>
      <c r="CY186" s="84">
        <f t="shared" si="44"/>
        <v>93.948019801980195</v>
      </c>
      <c r="CZ186" s="84">
        <f t="shared" si="44"/>
        <v>76.93442622950819</v>
      </c>
      <c r="DA186" s="84">
        <f t="shared" si="44"/>
        <v>58.483333333333341</v>
      </c>
      <c r="DC186" s="84">
        <f t="shared" ref="DC186:DE193" si="45">AN186/DC$2</f>
        <v>35.47179487179487</v>
      </c>
      <c r="DD186" s="84">
        <f t="shared" si="45"/>
        <v>21.496598639455783</v>
      </c>
      <c r="DE186" s="84">
        <f t="shared" si="45"/>
        <v>22.451737451737454</v>
      </c>
      <c r="DG186" s="84">
        <f t="shared" ref="DG186:DI193" si="46">AR186/DG$2</f>
        <v>18.63975155279503</v>
      </c>
      <c r="DH186" s="84">
        <f t="shared" si="46"/>
        <v>16.880222841225624</v>
      </c>
      <c r="DI186" s="84">
        <f t="shared" si="46"/>
        <v>17.233333333333334</v>
      </c>
      <c r="DK186" s="84">
        <f t="shared" ref="DK186:DL193" si="47">AV186/DK$2</f>
        <v>18.421052631578949</v>
      </c>
      <c r="DL186" s="84">
        <f t="shared" si="47"/>
        <v>18.757763975155278</v>
      </c>
      <c r="DN186" s="84" t="str">
        <f t="shared" ref="DN186:DN193" si="48">C186</f>
        <v>Brab 1</v>
      </c>
      <c r="DO186" s="84">
        <f t="shared" ref="DO186:DR193" si="49">AJ186/DO$2</f>
        <v>0.93871794871794867</v>
      </c>
      <c r="DP186" s="84">
        <f t="shared" si="49"/>
        <v>1.1163235294117646</v>
      </c>
      <c r="DQ186" s="84">
        <f t="shared" si="49"/>
        <v>1.0314285714285714</v>
      </c>
      <c r="DR186" s="84">
        <f t="shared" si="49"/>
        <v>1.0200581395348838</v>
      </c>
      <c r="DS186" s="84" t="e">
        <v>#N/A</v>
      </c>
      <c r="DT186" s="84">
        <f t="shared" ref="DT186:DV193" si="50">AN186/DT$2</f>
        <v>1.0323880597014925</v>
      </c>
      <c r="DU186" s="84">
        <f t="shared" si="50"/>
        <v>1.1366906474820144</v>
      </c>
      <c r="DV186" s="84">
        <f t="shared" si="50"/>
        <v>1.0383928571428573</v>
      </c>
      <c r="DW186" s="84" t="e">
        <v>#N/A</v>
      </c>
      <c r="DX186" s="84">
        <f t="shared" ref="DX186:DZ193" si="51">AR186/DX$2</f>
        <v>1.0438260869565217</v>
      </c>
      <c r="DY186" s="84">
        <f t="shared" si="51"/>
        <v>1.01</v>
      </c>
      <c r="DZ186" s="84">
        <f t="shared" si="51"/>
        <v>1.0835329341317366</v>
      </c>
      <c r="EA186" s="84" t="e">
        <v>#N/A</v>
      </c>
      <c r="EB186" s="84">
        <f t="shared" ref="EB186:EC193" si="52">AV186/EB$2</f>
        <v>1.1993769470404985</v>
      </c>
      <c r="EC186" s="84">
        <f t="shared" si="52"/>
        <v>1.2326530612244897</v>
      </c>
      <c r="ED186" s="84">
        <f t="shared" ref="ED186:ED193" si="53">CX186/DL186</f>
        <v>6.2958876308481093</v>
      </c>
      <c r="EE186" s="84">
        <f t="shared" ref="EE186:EE193" si="54">CX186/DC186</f>
        <v>3.3293148717279073</v>
      </c>
      <c r="EF186" s="84">
        <f t="shared" ref="EF186:EF193" si="55">DG186/DL186</f>
        <v>0.99370860927152316</v>
      </c>
      <c r="EG186" s="84">
        <f t="shared" ref="EG186:EG193" si="56">DD186/((DC186+DE186)/2)</f>
        <v>0.74224059815228016</v>
      </c>
      <c r="EH186" s="84">
        <f t="shared" ref="EH186:EH193" si="57">SUM(AJ186:AW186)</f>
        <v>188.11699999999999</v>
      </c>
      <c r="EJ186" s="84" t="str">
        <f t="shared" ref="EJ186:EJ193" si="58">C186</f>
        <v>Brab 1</v>
      </c>
      <c r="EK186" s="84">
        <f t="shared" ref="EK186:EK193" si="59">AE186/EK$2</f>
        <v>0.35367647058823531</v>
      </c>
      <c r="EL186" s="84">
        <f t="shared" ref="EL186:EL193" si="60">(GE186*10000/94.2*78.2)/EL$2</f>
        <v>54.027716963043432</v>
      </c>
      <c r="EM186" s="84">
        <f t="shared" ref="EM186:EM193" si="61">AD186/EM$2</f>
        <v>152.5</v>
      </c>
      <c r="EN186" s="84">
        <f t="shared" ref="EN186:EN193" si="62">AF186/EN$2</f>
        <v>80.358333333333334</v>
      </c>
      <c r="EO186" s="84">
        <f t="shared" ref="EO186:EO193" si="63">AI186/EO$2</f>
        <v>65.399999999999991</v>
      </c>
      <c r="EP186" s="84">
        <f t="shared" ref="EP186:EQ193" si="64">BA186/EP$2</f>
        <v>8.3680000000000003</v>
      </c>
      <c r="EQ186" s="84">
        <f t="shared" si="64"/>
        <v>10.524999999999999</v>
      </c>
      <c r="ER186" s="84">
        <f t="shared" ref="ER186:ER193" si="65">AK186/ER$2</f>
        <v>7.5909999999999993</v>
      </c>
      <c r="ES186" s="84">
        <f t="shared" ref="ES186:ES193" si="66">AM186/ES$2</f>
        <v>4.3862500000000004</v>
      </c>
      <c r="ET186" s="84">
        <f t="shared" ref="ET186:ET193" si="67">(GG186*10000*62/142)/ET$2</f>
        <v>0.96433005347054601</v>
      </c>
      <c r="EU186" s="84">
        <f t="shared" ref="EU186:EU193" si="68">AZ186/EU$2</f>
        <v>2.2511999999999999</v>
      </c>
      <c r="EV186" s="84">
        <f t="shared" ref="EV186:EV193" si="69">AY186/EV$2</f>
        <v>2.3931818181818181</v>
      </c>
      <c r="EW186" s="84">
        <f t="shared" ref="EW186:EW193" si="70">AN186/EW$2</f>
        <v>2.0960606060606062</v>
      </c>
      <c r="EX186" s="84">
        <f t="shared" ref="EX186:EX193" si="71">(GF186*10000*47.9/79.9)/EX$2</f>
        <v>0.76894602806792656</v>
      </c>
      <c r="EY186" s="84">
        <f t="shared" ref="EY186:EY193" si="72">AX186/EY$2</f>
        <v>0.97971428571428565</v>
      </c>
      <c r="EZ186" s="84">
        <f t="shared" ref="EZ186:EZ193" si="73">AV186/EZ$2</f>
        <v>1.1000000000000001</v>
      </c>
      <c r="FB186" s="84">
        <f t="shared" ref="FB186:FB193" si="74">(LOG(EP186)+LOG(EQ186))/(LOG(EO186)+LOG(ER186))</f>
        <v>0.72141420538805656</v>
      </c>
      <c r="FD186" s="84">
        <f t="shared" ref="FD186:FD193" si="75">GD186+GE186</f>
        <v>6.3470415442719261</v>
      </c>
      <c r="FE186" s="84">
        <f t="shared" ref="FE186:FF193" si="76">GD186*2/GE$2</f>
        <v>3.0500374176288484E-2</v>
      </c>
      <c r="FF186" s="84">
        <f t="shared" si="76"/>
        <v>0.11468799253024564</v>
      </c>
      <c r="FG186" s="84">
        <f t="shared" ref="FG186:FG193" si="77">GC186/GD$2</f>
        <v>4.1716976467285217E-3</v>
      </c>
      <c r="FH186" s="84">
        <f t="shared" ref="FH186:FH193" si="78">FY186*2/FZ$2</f>
        <v>0.42147096639914988</v>
      </c>
      <c r="FI186" s="84">
        <f t="shared" ref="FI186:FI193" si="79">FH186/(FE186+FF186+2*FG186)</f>
        <v>2.745171167899279</v>
      </c>
      <c r="FJ186" s="84">
        <f t="shared" ref="FJ186:FK193" si="80">GD186/GE$2</f>
        <v>1.5250187088144242E-2</v>
      </c>
      <c r="FK186" s="84">
        <f t="shared" si="80"/>
        <v>5.7343996265122821E-2</v>
      </c>
      <c r="FL186" s="84">
        <f t="shared" ref="FL186:FL193" si="81">GC186/GD$2</f>
        <v>4.1716976467285217E-3</v>
      </c>
      <c r="FM186" s="84">
        <f t="shared" ref="FM186:FM193" si="82">FY186/FZ$2</f>
        <v>0.21073548319957494</v>
      </c>
      <c r="FN186" s="84">
        <f t="shared" ref="FN186:FN193" si="83">FM186/(FJ186+FK186+FL186)</f>
        <v>2.745171167899279</v>
      </c>
      <c r="FO186" s="84">
        <f t="shared" ref="FO186:FO193" si="84">(FE186+FF186)/FH186</f>
        <v>0.34448011436459164</v>
      </c>
      <c r="FP186" s="84">
        <f t="shared" ref="FP186:FP193" si="85">GD186+GE186-GC186</f>
        <v>6.113092740243391</v>
      </c>
      <c r="FQ186" s="84">
        <f t="shared" ref="FQ186:FQ193" si="86">AJ186/BB186</f>
        <v>21.739904988123516</v>
      </c>
      <c r="FR186" s="84">
        <f t="shared" ref="FR186:FR193" si="87">AF186/BB186</f>
        <v>572.62470308788602</v>
      </c>
      <c r="FS186" s="84">
        <f t="shared" ref="FS186:FS193" si="88">BB186/AV186</f>
        <v>0.4374025974025974</v>
      </c>
      <c r="FT186" s="84">
        <f t="shared" ref="FT186:FT193" si="89">AI186/AV186</f>
        <v>3.3974025974025972</v>
      </c>
      <c r="FU186" s="84">
        <f t="shared" ref="FU186:FU193" si="90">GB186/(GB186+FZ186)</f>
        <v>0.23717016413879077</v>
      </c>
      <c r="FW186" s="84">
        <f t="shared" ref="FW186:FW193" si="91">100/(SUM(D186:M186))</f>
        <v>1.0000000000000002</v>
      </c>
      <c r="FX186" s="84">
        <f t="shared" ref="FX186:FX193" si="92">D186*$FW186</f>
        <v>60.538187159043225</v>
      </c>
      <c r="FY186" s="84">
        <f t="shared" ref="FY186:GE193" si="93">F186*$FW186</f>
        <v>21.482375157364668</v>
      </c>
      <c r="FZ186" s="84">
        <f t="shared" si="93"/>
        <v>7.7035249685270673</v>
      </c>
      <c r="GA186" s="84">
        <f t="shared" si="93"/>
        <v>9.6516995383969795E-2</v>
      </c>
      <c r="GB186" s="84">
        <f t="shared" si="93"/>
        <v>2.3950902224087285</v>
      </c>
      <c r="GC186" s="84">
        <f t="shared" si="93"/>
        <v>0.23394880402853549</v>
      </c>
      <c r="GD186" s="84">
        <f t="shared" si="93"/>
        <v>0.9452370960973564</v>
      </c>
      <c r="GE186" s="84">
        <f t="shared" si="93"/>
        <v>5.4018044481745697</v>
      </c>
      <c r="GF186" s="84">
        <f t="shared" ref="GF186:GF193" si="94">E186*$FW186</f>
        <v>1.0774234158623583</v>
      </c>
      <c r="GG186" s="84">
        <f t="shared" ref="GG186:GG193" si="95">M186*$FW186</f>
        <v>0.12589173310952581</v>
      </c>
      <c r="GH186" s="84">
        <f t="shared" ref="GH186:GH193" si="96">SUM(FX186:GG186)</f>
        <v>99.999999999999986</v>
      </c>
      <c r="GU186" s="123"/>
      <c r="GV186" s="123"/>
      <c r="GW186" s="123"/>
      <c r="GX186" s="123"/>
      <c r="GY186" s="123"/>
      <c r="GZ186" s="123"/>
      <c r="HA186" s="123"/>
      <c r="HB186" s="123"/>
      <c r="HC186" s="123"/>
      <c r="HD186" s="123"/>
    </row>
    <row r="187" spans="1:212" x14ac:dyDescent="0.25">
      <c r="A187" s="81" t="s">
        <v>645</v>
      </c>
      <c r="B187" s="84" t="s">
        <v>703</v>
      </c>
      <c r="C187" s="82" t="s">
        <v>646</v>
      </c>
      <c r="D187" s="83">
        <v>58.123459883890902</v>
      </c>
      <c r="E187" s="83">
        <v>1.0399699285803785</v>
      </c>
      <c r="F187" s="83">
        <v>23.264628492670091</v>
      </c>
      <c r="G187" s="147">
        <v>7.7736708014868654</v>
      </c>
      <c r="H187" s="83">
        <v>8.56200142003926E-2</v>
      </c>
      <c r="I187" s="83">
        <v>2.6041014075095021</v>
      </c>
      <c r="J187" s="83">
        <v>0.22971223322056553</v>
      </c>
      <c r="K187" s="83">
        <v>0.81861086747692435</v>
      </c>
      <c r="L187" s="83">
        <v>5.9004719542246171</v>
      </c>
      <c r="M187" s="83">
        <v>0.15975441673975693</v>
      </c>
      <c r="N187" s="111">
        <f t="shared" si="23"/>
        <v>100</v>
      </c>
      <c r="O187" s="83">
        <v>4.4790000000000001</v>
      </c>
      <c r="S187" s="112"/>
      <c r="T187" s="112">
        <f t="shared" si="24"/>
        <v>7.8592908156872578</v>
      </c>
      <c r="U187" s="83">
        <f t="shared" si="25"/>
        <v>81.388088376561001</v>
      </c>
      <c r="V187" s="147">
        <v>7.7736708014868654</v>
      </c>
      <c r="W187" s="83">
        <v>8.56200142003926E-2</v>
      </c>
      <c r="AA187" s="117"/>
      <c r="AC187" s="84">
        <v>134.69999999999999</v>
      </c>
      <c r="AD187" s="84">
        <v>207.5</v>
      </c>
      <c r="AE187" s="84">
        <v>44.98</v>
      </c>
      <c r="AF187" s="84">
        <v>865.1</v>
      </c>
      <c r="AG187" s="84">
        <v>2.4940000000000002</v>
      </c>
      <c r="AH187" s="84">
        <v>1.786</v>
      </c>
      <c r="AI187" s="84">
        <v>14.36</v>
      </c>
      <c r="AJ187" s="84">
        <v>40.869999999999997</v>
      </c>
      <c r="AK187" s="84">
        <v>85.86</v>
      </c>
      <c r="AL187" s="84">
        <v>10.18</v>
      </c>
      <c r="AM187" s="84">
        <v>38.6</v>
      </c>
      <c r="AN187" s="84">
        <v>7.8330000000000002</v>
      </c>
      <c r="AO187" s="84">
        <v>1.607</v>
      </c>
      <c r="AP187" s="84">
        <v>6.8609999999999998</v>
      </c>
      <c r="AQ187" s="84">
        <v>1.069</v>
      </c>
      <c r="AR187" s="84">
        <v>6.4139999999999997</v>
      </c>
      <c r="AS187" s="84">
        <v>1.2689999999999999</v>
      </c>
      <c r="AT187" s="84">
        <v>3.722</v>
      </c>
      <c r="AU187" s="84">
        <v>0.57199999999999995</v>
      </c>
      <c r="AV187" s="84">
        <v>3.8929999999999998</v>
      </c>
      <c r="AW187" s="84">
        <v>0.59899999999999998</v>
      </c>
      <c r="AX187" s="84">
        <v>36.96</v>
      </c>
      <c r="AY187" s="82">
        <v>194.5</v>
      </c>
      <c r="AZ187" s="84">
        <v>5.39</v>
      </c>
      <c r="BA187" s="84">
        <v>20.16</v>
      </c>
      <c r="BB187" s="84">
        <v>1.6379999999999999</v>
      </c>
      <c r="BC187" s="84">
        <v>31.39</v>
      </c>
      <c r="BD187" s="84">
        <v>4.8220000000000001</v>
      </c>
      <c r="BE187" s="84"/>
      <c r="BF187" s="84">
        <v>14.207800000000001</v>
      </c>
      <c r="BG187" s="82">
        <v>15.1</v>
      </c>
      <c r="BH187" s="82">
        <v>110.9</v>
      </c>
      <c r="BI187" s="82">
        <v>103.8</v>
      </c>
      <c r="BJ187" s="82">
        <v>23.02</v>
      </c>
      <c r="BK187" s="82">
        <v>37.99</v>
      </c>
      <c r="BL187" s="82" t="s">
        <v>644</v>
      </c>
      <c r="BM187" s="84">
        <v>6.37</v>
      </c>
      <c r="BN187" s="84">
        <v>1.944</v>
      </c>
      <c r="BO187" s="84">
        <v>0.71399999999999997</v>
      </c>
      <c r="BP187" s="84">
        <v>2.5350000000000001</v>
      </c>
      <c r="BQ187" s="84">
        <v>2.262</v>
      </c>
      <c r="BR187" s="84">
        <v>0.11600000000000001</v>
      </c>
      <c r="BS187" s="84">
        <v>0.23100000000000001</v>
      </c>
      <c r="BU187" s="114">
        <f t="shared" si="26"/>
        <v>271746.04621039901</v>
      </c>
      <c r="BV187" s="114">
        <f t="shared" si="27"/>
        <v>6235.1315026832608</v>
      </c>
      <c r="BW187" s="114">
        <f t="shared" si="28"/>
        <v>123158.96727798274</v>
      </c>
      <c r="BX187" s="114">
        <f t="shared" si="29"/>
        <v>54382.102369016269</v>
      </c>
      <c r="BY187" s="114">
        <f t="shared" si="30"/>
        <v>663.18392502038205</v>
      </c>
      <c r="BZ187" s="114">
        <f t="shared" si="31"/>
        <v>15706.047208359618</v>
      </c>
      <c r="CA187" s="114">
        <f t="shared" si="32"/>
        <v>1642.0307307794305</v>
      </c>
      <c r="CB187" s="114">
        <f t="shared" si="33"/>
        <v>6073.8627862819076</v>
      </c>
      <c r="CC187" s="114">
        <f t="shared" si="34"/>
        <v>48987.886911600501</v>
      </c>
      <c r="CD187" s="114">
        <f t="shared" si="35"/>
        <v>697.38449311865133</v>
      </c>
      <c r="CE187" s="82"/>
      <c r="CF187" s="83">
        <f t="shared" si="36"/>
        <v>3.462494518676293</v>
      </c>
      <c r="CG187" s="118"/>
      <c r="CH187" s="111"/>
      <c r="CI187" s="83">
        <f t="shared" si="37"/>
        <v>2.4983618329518422</v>
      </c>
      <c r="CJ187" s="83"/>
      <c r="CK187" s="83">
        <f t="shared" si="38"/>
        <v>1.3174659352327023</v>
      </c>
      <c r="CL187" s="114"/>
      <c r="CO187" s="125">
        <f t="shared" si="39"/>
        <v>-1.4744014952178111</v>
      </c>
      <c r="CP187" s="125">
        <f t="shared" si="40"/>
        <v>3.5147099360981926E-2</v>
      </c>
      <c r="CQ187" s="115">
        <f t="shared" si="41"/>
        <v>69.111126591717039</v>
      </c>
      <c r="CR187" s="115">
        <f t="shared" si="42"/>
        <v>74.54332552693208</v>
      </c>
      <c r="CW187" s="84" t="str">
        <f t="shared" si="43"/>
        <v>Brab 2</v>
      </c>
      <c r="CX187" s="84">
        <f t="shared" si="44"/>
        <v>131.83870967741936</v>
      </c>
      <c r="CY187" s="84">
        <f t="shared" si="44"/>
        <v>106.26237623762376</v>
      </c>
      <c r="CZ187" s="84">
        <f t="shared" si="44"/>
        <v>83.442622950819668</v>
      </c>
      <c r="DA187" s="84">
        <f t="shared" si="44"/>
        <v>64.333333333333343</v>
      </c>
      <c r="DC187" s="84">
        <f t="shared" si="45"/>
        <v>40.169230769230772</v>
      </c>
      <c r="DD187" s="84">
        <f t="shared" si="45"/>
        <v>21.863945578231295</v>
      </c>
      <c r="DE187" s="84">
        <f t="shared" si="45"/>
        <v>26.490347490347489</v>
      </c>
      <c r="DG187" s="84">
        <f t="shared" si="46"/>
        <v>19.919254658385093</v>
      </c>
      <c r="DH187" s="84">
        <f t="shared" si="46"/>
        <v>17.67409470752089</v>
      </c>
      <c r="DI187" s="84">
        <f t="shared" si="46"/>
        <v>17.723809523809525</v>
      </c>
      <c r="DK187" s="84">
        <f t="shared" si="47"/>
        <v>18.626794258373206</v>
      </c>
      <c r="DL187" s="84">
        <f t="shared" si="47"/>
        <v>18.602484472049689</v>
      </c>
      <c r="DN187" s="84" t="str">
        <f t="shared" si="48"/>
        <v>Brab 2</v>
      </c>
      <c r="DO187" s="84">
        <f t="shared" si="49"/>
        <v>1.0479487179487179</v>
      </c>
      <c r="DP187" s="84">
        <f t="shared" si="49"/>
        <v>1.2626470588235295</v>
      </c>
      <c r="DQ187" s="84">
        <f t="shared" si="49"/>
        <v>1.1186813186813187</v>
      </c>
      <c r="DR187" s="84">
        <f t="shared" si="49"/>
        <v>1.1220930232558139</v>
      </c>
      <c r="DS187" s="84" t="e">
        <v>#N/A</v>
      </c>
      <c r="DT187" s="84">
        <f t="shared" si="50"/>
        <v>1.1691044776119404</v>
      </c>
      <c r="DU187" s="84">
        <f t="shared" si="50"/>
        <v>1.1561151079136691</v>
      </c>
      <c r="DV187" s="84">
        <f t="shared" si="50"/>
        <v>1.2251785714285715</v>
      </c>
      <c r="DW187" s="84" t="e">
        <v>#N/A</v>
      </c>
      <c r="DX187" s="84">
        <f t="shared" si="51"/>
        <v>1.1154782608695653</v>
      </c>
      <c r="DY187" s="84">
        <f t="shared" si="51"/>
        <v>1.0574999999999999</v>
      </c>
      <c r="DZ187" s="84">
        <f t="shared" si="51"/>
        <v>1.11437125748503</v>
      </c>
      <c r="EA187" s="84" t="e">
        <v>#N/A</v>
      </c>
      <c r="EB187" s="84">
        <f t="shared" si="52"/>
        <v>1.212772585669782</v>
      </c>
      <c r="EC187" s="84">
        <f t="shared" si="52"/>
        <v>1.2224489795918367</v>
      </c>
      <c r="ED187" s="84">
        <f t="shared" si="53"/>
        <v>7.0871560127093547</v>
      </c>
      <c r="EE187" s="84">
        <f t="shared" si="54"/>
        <v>3.28208201035322</v>
      </c>
      <c r="EF187" s="84">
        <f t="shared" si="55"/>
        <v>1.0707846410684474</v>
      </c>
      <c r="EG187" s="84">
        <f t="shared" si="56"/>
        <v>0.65598811600911022</v>
      </c>
      <c r="EH187" s="84">
        <f t="shared" si="57"/>
        <v>209.34899999999996</v>
      </c>
      <c r="EJ187" s="84" t="str">
        <f t="shared" si="58"/>
        <v>Brab 2</v>
      </c>
      <c r="EK187" s="84">
        <f t="shared" si="59"/>
        <v>0.33073529411764702</v>
      </c>
      <c r="EL187" s="84">
        <f t="shared" si="60"/>
        <v>59.015284938526719</v>
      </c>
      <c r="EM187" s="84">
        <f t="shared" si="61"/>
        <v>207.5</v>
      </c>
      <c r="EN187" s="84">
        <f t="shared" si="62"/>
        <v>72.091666666666669</v>
      </c>
      <c r="EO187" s="84">
        <f t="shared" si="63"/>
        <v>71.8</v>
      </c>
      <c r="EP187" s="84">
        <f t="shared" si="64"/>
        <v>8.0640000000000001</v>
      </c>
      <c r="EQ187" s="84">
        <f t="shared" si="64"/>
        <v>10.237499999999999</v>
      </c>
      <c r="ER187" s="84">
        <f t="shared" si="65"/>
        <v>8.5860000000000003</v>
      </c>
      <c r="ES187" s="84">
        <f t="shared" si="66"/>
        <v>4.8250000000000002</v>
      </c>
      <c r="ET187" s="84">
        <f t="shared" si="67"/>
        <v>1.2237180427310266</v>
      </c>
      <c r="EU187" s="84">
        <f t="shared" si="68"/>
        <v>2.1559999999999997</v>
      </c>
      <c r="EV187" s="84">
        <f t="shared" si="69"/>
        <v>2.2102272727272729</v>
      </c>
      <c r="EW187" s="84">
        <f t="shared" si="70"/>
        <v>2.373636363636364</v>
      </c>
      <c r="EX187" s="84">
        <f t="shared" si="71"/>
        <v>0.74221585879671204</v>
      </c>
      <c r="EY187" s="84">
        <f t="shared" si="72"/>
        <v>1.056</v>
      </c>
      <c r="EZ187" s="84">
        <f t="shared" si="73"/>
        <v>1.1122857142857143</v>
      </c>
      <c r="FB187" s="84">
        <f t="shared" si="74"/>
        <v>0.68702602346680419</v>
      </c>
      <c r="FD187" s="84">
        <f t="shared" si="75"/>
        <v>6.7190828217015417</v>
      </c>
      <c r="FE187" s="84">
        <f t="shared" si="76"/>
        <v>2.641447089403131E-2</v>
      </c>
      <c r="FF187" s="84">
        <f t="shared" si="76"/>
        <v>0.12527541304086234</v>
      </c>
      <c r="FG187" s="84">
        <f t="shared" si="77"/>
        <v>4.0961525181983866E-3</v>
      </c>
      <c r="FH187" s="84">
        <f t="shared" si="78"/>
        <v>0.4564376788830703</v>
      </c>
      <c r="FI187" s="84">
        <f t="shared" si="79"/>
        <v>2.854837563957993</v>
      </c>
      <c r="FJ187" s="84">
        <f t="shared" si="80"/>
        <v>1.3207235447015655E-2</v>
      </c>
      <c r="FK187" s="84">
        <f t="shared" si="80"/>
        <v>6.2637706520431172E-2</v>
      </c>
      <c r="FL187" s="84">
        <f t="shared" si="81"/>
        <v>4.0961525181983866E-3</v>
      </c>
      <c r="FM187" s="84">
        <f t="shared" si="82"/>
        <v>0.22821883944153515</v>
      </c>
      <c r="FN187" s="84">
        <f t="shared" si="83"/>
        <v>2.854837563957993</v>
      </c>
      <c r="FO187" s="84">
        <f t="shared" si="84"/>
        <v>0.33233427245990665</v>
      </c>
      <c r="FP187" s="84">
        <f t="shared" si="85"/>
        <v>6.489370588480976</v>
      </c>
      <c r="FQ187" s="84">
        <f t="shared" si="86"/>
        <v>24.951159951159951</v>
      </c>
      <c r="FR187" s="84">
        <f t="shared" si="87"/>
        <v>528.14407814407821</v>
      </c>
      <c r="FS187" s="84">
        <f t="shared" si="88"/>
        <v>0.42075520164397634</v>
      </c>
      <c r="FT187" s="84">
        <f t="shared" si="89"/>
        <v>3.6886719753403545</v>
      </c>
      <c r="FU187" s="84">
        <f t="shared" si="90"/>
        <v>0.25093067713049605</v>
      </c>
      <c r="FW187" s="84">
        <f t="shared" si="91"/>
        <v>1</v>
      </c>
      <c r="FX187" s="84">
        <f t="shared" si="92"/>
        <v>58.123459883890902</v>
      </c>
      <c r="FY187" s="84">
        <f t="shared" si="93"/>
        <v>23.264628492670091</v>
      </c>
      <c r="FZ187" s="84">
        <f t="shared" si="93"/>
        <v>7.7736708014868654</v>
      </c>
      <c r="GA187" s="84">
        <f t="shared" si="93"/>
        <v>8.56200142003926E-2</v>
      </c>
      <c r="GB187" s="84">
        <f t="shared" si="93"/>
        <v>2.6041014075095021</v>
      </c>
      <c r="GC187" s="84">
        <f t="shared" si="93"/>
        <v>0.22971223322056553</v>
      </c>
      <c r="GD187" s="84">
        <f t="shared" si="93"/>
        <v>0.81861086747692435</v>
      </c>
      <c r="GE187" s="84">
        <f t="shared" si="93"/>
        <v>5.9004719542246171</v>
      </c>
      <c r="GF187" s="84">
        <f t="shared" si="94"/>
        <v>1.0399699285803785</v>
      </c>
      <c r="GG187" s="84">
        <f t="shared" si="95"/>
        <v>0.15975441673975693</v>
      </c>
      <c r="GH187" s="84">
        <f t="shared" si="96"/>
        <v>100</v>
      </c>
      <c r="GU187" s="123"/>
      <c r="GV187" s="123"/>
      <c r="GW187" s="123"/>
      <c r="GX187" s="123"/>
      <c r="GY187" s="123"/>
      <c r="GZ187" s="123"/>
      <c r="HA187" s="123"/>
      <c r="HB187" s="123"/>
      <c r="HC187" s="123"/>
      <c r="HD187" s="123"/>
    </row>
    <row r="188" spans="1:212" x14ac:dyDescent="0.25">
      <c r="A188" s="81" t="s">
        <v>647</v>
      </c>
      <c r="B188" s="84" t="s">
        <v>703</v>
      </c>
      <c r="C188" s="82" t="s">
        <v>648</v>
      </c>
      <c r="D188" s="83">
        <v>55.530438439701399</v>
      </c>
      <c r="E188" s="83">
        <v>0.95258122174324467</v>
      </c>
      <c r="F188" s="83">
        <v>20.657133845021551</v>
      </c>
      <c r="G188" s="147">
        <v>11.43623173167911</v>
      </c>
      <c r="H188" s="83">
        <v>9.1473031227000318E-2</v>
      </c>
      <c r="I188" s="83">
        <v>3.6662811481442543</v>
      </c>
      <c r="J188" s="83">
        <v>1.1176532436126589</v>
      </c>
      <c r="K188" s="83">
        <v>1.625486279045316</v>
      </c>
      <c r="L188" s="83">
        <v>4.7408264115234999</v>
      </c>
      <c r="M188" s="83">
        <v>0.18189464830196614</v>
      </c>
      <c r="N188" s="111">
        <f t="shared" si="23"/>
        <v>100</v>
      </c>
      <c r="O188" s="83">
        <v>5.0259999999999998</v>
      </c>
      <c r="S188" s="112"/>
      <c r="T188" s="112">
        <f t="shared" si="24"/>
        <v>11.52770476290611</v>
      </c>
      <c r="U188" s="83">
        <f t="shared" si="25"/>
        <v>76.187572284722947</v>
      </c>
      <c r="V188" s="147">
        <v>11.43623173167911</v>
      </c>
      <c r="W188" s="83">
        <v>9.1473031227000318E-2</v>
      </c>
      <c r="AA188" s="117"/>
      <c r="AC188" s="84">
        <v>172.9</v>
      </c>
      <c r="AD188" s="84">
        <v>177.5</v>
      </c>
      <c r="AE188" s="84">
        <v>148.6</v>
      </c>
      <c r="AF188" s="84">
        <v>1120</v>
      </c>
      <c r="AG188" s="84">
        <v>2</v>
      </c>
      <c r="AH188" s="84">
        <v>1.82</v>
      </c>
      <c r="AI188" s="84">
        <v>9.4390000000000001</v>
      </c>
      <c r="AJ188" s="84">
        <v>35.79</v>
      </c>
      <c r="AK188" s="84">
        <v>70.930000000000007</v>
      </c>
      <c r="AL188" s="84">
        <v>8.9019999999999992</v>
      </c>
      <c r="AM188" s="84">
        <v>33.44</v>
      </c>
      <c r="AN188" s="84">
        <v>6.548</v>
      </c>
      <c r="AO188" s="84">
        <v>1.395</v>
      </c>
      <c r="AP188" s="84">
        <v>5.3129999999999997</v>
      </c>
      <c r="AQ188" s="84">
        <v>0.8</v>
      </c>
      <c r="AR188" s="84">
        <v>4.6459999999999999</v>
      </c>
      <c r="AS188" s="84">
        <v>0.88100000000000001</v>
      </c>
      <c r="AT188" s="84">
        <v>2.5550000000000002</v>
      </c>
      <c r="AU188" s="84">
        <v>0.39600000000000002</v>
      </c>
      <c r="AV188" s="84">
        <v>2.7509999999999999</v>
      </c>
      <c r="AW188" s="84">
        <v>0.441</v>
      </c>
      <c r="AX188" s="84">
        <v>24.57</v>
      </c>
      <c r="AY188" s="82">
        <v>162.6</v>
      </c>
      <c r="AZ188" s="84">
        <v>4.4020000000000001</v>
      </c>
      <c r="BA188" s="84">
        <v>15.18</v>
      </c>
      <c r="BB188" s="84">
        <v>1.2529999999999999</v>
      </c>
      <c r="BC188" s="84">
        <v>29.85</v>
      </c>
      <c r="BD188" s="84">
        <v>7.1669999999999998</v>
      </c>
      <c r="BE188" s="84"/>
      <c r="BF188" s="84">
        <v>9.7776999999999994</v>
      </c>
      <c r="BG188" s="82">
        <v>24.61</v>
      </c>
      <c r="BH188" s="82">
        <v>117.5</v>
      </c>
      <c r="BI188" s="82">
        <v>111.1</v>
      </c>
      <c r="BJ188" s="82">
        <v>37.35</v>
      </c>
      <c r="BK188" s="82">
        <v>61.63</v>
      </c>
      <c r="BL188" s="82" t="s">
        <v>644</v>
      </c>
      <c r="BM188" s="84">
        <v>4.6050000000000004</v>
      </c>
      <c r="BN188" s="84">
        <v>1.671</v>
      </c>
      <c r="BO188" s="84">
        <v>0.75700000000000001</v>
      </c>
      <c r="BP188" s="84">
        <v>4.6189999999999998</v>
      </c>
      <c r="BQ188" s="84">
        <v>2.2469999999999999</v>
      </c>
      <c r="BR188" s="84">
        <v>0.184</v>
      </c>
      <c r="BS188" s="84" t="s">
        <v>644</v>
      </c>
      <c r="BU188" s="114">
        <f t="shared" si="26"/>
        <v>259622.82906873379</v>
      </c>
      <c r="BV188" s="114">
        <f t="shared" si="27"/>
        <v>5711.193200233728</v>
      </c>
      <c r="BW188" s="114">
        <f t="shared" si="28"/>
        <v>109355.33623833639</v>
      </c>
      <c r="BX188" s="114">
        <f t="shared" si="29"/>
        <v>80004.201442259451</v>
      </c>
      <c r="BY188" s="114">
        <f t="shared" si="30"/>
        <v>708.51943262532041</v>
      </c>
      <c r="BZ188" s="114">
        <f t="shared" si="31"/>
        <v>22112.343484712183</v>
      </c>
      <c r="CA188" s="114">
        <f t="shared" si="32"/>
        <v>7989.2174075254798</v>
      </c>
      <c r="CB188" s="114">
        <f t="shared" si="33"/>
        <v>12060.651784815816</v>
      </c>
      <c r="CC188" s="114">
        <f t="shared" si="34"/>
        <v>39360.083382645469</v>
      </c>
      <c r="CD188" s="114">
        <f t="shared" si="35"/>
        <v>794.03442919330348</v>
      </c>
      <c r="CE188" s="82"/>
      <c r="CF188" s="83">
        <f t="shared" si="36"/>
        <v>3.6180788118442524</v>
      </c>
      <c r="CG188" s="118"/>
      <c r="CH188" s="111"/>
      <c r="CI188" s="83">
        <f t="shared" si="37"/>
        <v>2.6881966712475189</v>
      </c>
      <c r="CJ188" s="83"/>
      <c r="CK188" s="83">
        <f t="shared" si="38"/>
        <v>2.4122865380350409</v>
      </c>
      <c r="CL188" s="114"/>
      <c r="CO188" s="125">
        <f t="shared" si="39"/>
        <v>0.66514351803175131</v>
      </c>
      <c r="CP188" s="125">
        <f t="shared" si="40"/>
        <v>-2.3895101461465664</v>
      </c>
      <c r="CQ188" s="115">
        <f t="shared" si="41"/>
        <v>57.534831417356358</v>
      </c>
      <c r="CR188" s="115">
        <f t="shared" si="42"/>
        <v>64.000912111538199</v>
      </c>
      <c r="CW188" s="84" t="str">
        <f t="shared" si="43"/>
        <v>Brab 3</v>
      </c>
      <c r="CX188" s="84">
        <f t="shared" si="44"/>
        <v>115.45161290322581</v>
      </c>
      <c r="CY188" s="84">
        <f t="shared" si="44"/>
        <v>87.784653465346537</v>
      </c>
      <c r="CZ188" s="84">
        <f t="shared" si="44"/>
        <v>72.967213114754088</v>
      </c>
      <c r="DA188" s="84">
        <f t="shared" si="44"/>
        <v>55.733333333333334</v>
      </c>
      <c r="DC188" s="84">
        <f t="shared" si="45"/>
        <v>33.579487179487181</v>
      </c>
      <c r="DD188" s="84">
        <f t="shared" si="45"/>
        <v>18.979591836734695</v>
      </c>
      <c r="DE188" s="84">
        <f t="shared" si="45"/>
        <v>20.513513513513512</v>
      </c>
      <c r="DG188" s="84">
        <f t="shared" si="46"/>
        <v>14.428571428571427</v>
      </c>
      <c r="DH188" s="84">
        <f t="shared" si="46"/>
        <v>12.270194986072424</v>
      </c>
      <c r="DI188" s="84">
        <f t="shared" si="46"/>
        <v>12.166666666666668</v>
      </c>
      <c r="DK188" s="84">
        <f t="shared" si="47"/>
        <v>13.16267942583732</v>
      </c>
      <c r="DL188" s="84">
        <f t="shared" si="47"/>
        <v>13.695652173913043</v>
      </c>
      <c r="DN188" s="84" t="str">
        <f t="shared" si="48"/>
        <v>Brab 3</v>
      </c>
      <c r="DO188" s="84">
        <f t="shared" si="49"/>
        <v>0.9176923076923077</v>
      </c>
      <c r="DP188" s="84">
        <f t="shared" si="49"/>
        <v>1.0430882352941178</v>
      </c>
      <c r="DQ188" s="84">
        <f t="shared" si="49"/>
        <v>0.97824175824175819</v>
      </c>
      <c r="DR188" s="84">
        <f t="shared" si="49"/>
        <v>0.97209302325581393</v>
      </c>
      <c r="DS188" s="84" t="e">
        <v>#N/A</v>
      </c>
      <c r="DT188" s="84">
        <f t="shared" si="50"/>
        <v>0.97731343283582084</v>
      </c>
      <c r="DU188" s="84">
        <f t="shared" si="50"/>
        <v>1.0035971223021583</v>
      </c>
      <c r="DV188" s="84">
        <f t="shared" si="50"/>
        <v>0.94874999999999998</v>
      </c>
      <c r="DW188" s="84" t="e">
        <v>#N/A</v>
      </c>
      <c r="DX188" s="84">
        <f t="shared" si="51"/>
        <v>0.80799999999999994</v>
      </c>
      <c r="DY188" s="84">
        <f t="shared" si="51"/>
        <v>0.73416666666666675</v>
      </c>
      <c r="DZ188" s="84">
        <f t="shared" si="51"/>
        <v>0.76497005988023958</v>
      </c>
      <c r="EA188" s="84" t="e">
        <v>#N/A</v>
      </c>
      <c r="EB188" s="84">
        <f t="shared" si="52"/>
        <v>0.85700934579439247</v>
      </c>
      <c r="EC188" s="84">
        <f t="shared" si="52"/>
        <v>0.9</v>
      </c>
      <c r="ED188" s="84">
        <f t="shared" si="53"/>
        <v>8.4298003072196632</v>
      </c>
      <c r="EE188" s="84">
        <f t="shared" si="54"/>
        <v>3.4381589059451789</v>
      </c>
      <c r="EF188" s="84">
        <f t="shared" si="55"/>
        <v>1.0535147392290249</v>
      </c>
      <c r="EG188" s="84">
        <f t="shared" si="56"/>
        <v>0.70173928580710221</v>
      </c>
      <c r="EH188" s="84">
        <f t="shared" si="57"/>
        <v>174.78800000000001</v>
      </c>
      <c r="EJ188" s="84" t="str">
        <f t="shared" si="58"/>
        <v>Brab 3</v>
      </c>
      <c r="EK188" s="84">
        <f t="shared" si="59"/>
        <v>1.0926470588235293</v>
      </c>
      <c r="EL188" s="84">
        <f t="shared" si="60"/>
        <v>47.416753048005738</v>
      </c>
      <c r="EM188" s="84">
        <f t="shared" si="61"/>
        <v>177.5</v>
      </c>
      <c r="EN188" s="84">
        <f t="shared" si="62"/>
        <v>93.333333333333329</v>
      </c>
      <c r="EO188" s="84">
        <f t="shared" si="63"/>
        <v>47.195</v>
      </c>
      <c r="EP188" s="84">
        <f t="shared" si="64"/>
        <v>6.0720000000000001</v>
      </c>
      <c r="EQ188" s="84">
        <f t="shared" si="64"/>
        <v>7.8312499999999989</v>
      </c>
      <c r="ER188" s="84">
        <f t="shared" si="65"/>
        <v>7.0930000000000009</v>
      </c>
      <c r="ES188" s="84">
        <f t="shared" si="66"/>
        <v>4.18</v>
      </c>
      <c r="ET188" s="84">
        <f t="shared" si="67"/>
        <v>1.3933121070820238</v>
      </c>
      <c r="EU188" s="84">
        <f t="shared" si="68"/>
        <v>1.7608000000000001</v>
      </c>
      <c r="EV188" s="84">
        <f t="shared" si="69"/>
        <v>1.8477272727272727</v>
      </c>
      <c r="EW188" s="84">
        <f t="shared" si="70"/>
        <v>1.9842424242424244</v>
      </c>
      <c r="EX188" s="84">
        <f t="shared" si="71"/>
        <v>0.67984743610318576</v>
      </c>
      <c r="EY188" s="84">
        <f t="shared" si="72"/>
        <v>0.70199999999999996</v>
      </c>
      <c r="EZ188" s="84">
        <f t="shared" si="73"/>
        <v>0.78599999999999992</v>
      </c>
      <c r="FB188" s="84">
        <f t="shared" si="74"/>
        <v>0.66429501033307192</v>
      </c>
      <c r="FD188" s="84">
        <f t="shared" si="75"/>
        <v>6.3663126905688161</v>
      </c>
      <c r="FE188" s="84">
        <f t="shared" si="76"/>
        <v>5.2450268756907358E-2</v>
      </c>
      <c r="FF188" s="84">
        <f t="shared" si="76"/>
        <v>0.10065448856737791</v>
      </c>
      <c r="FG188" s="84">
        <f t="shared" si="77"/>
        <v>1.9929622746302764E-2</v>
      </c>
      <c r="FH188" s="84">
        <f t="shared" si="78"/>
        <v>0.40528024023977932</v>
      </c>
      <c r="FI188" s="84">
        <f t="shared" si="79"/>
        <v>2.1002893509851246</v>
      </c>
      <c r="FJ188" s="84">
        <f t="shared" si="80"/>
        <v>2.6225134378453679E-2</v>
      </c>
      <c r="FK188" s="84">
        <f t="shared" si="80"/>
        <v>5.0327244283688954E-2</v>
      </c>
      <c r="FL188" s="84">
        <f t="shared" si="81"/>
        <v>1.9929622746302764E-2</v>
      </c>
      <c r="FM188" s="84">
        <f t="shared" si="82"/>
        <v>0.20264012011988966</v>
      </c>
      <c r="FN188" s="84">
        <f t="shared" si="83"/>
        <v>2.1002893509851246</v>
      </c>
      <c r="FO188" s="84">
        <f t="shared" si="84"/>
        <v>0.37777503594476414</v>
      </c>
      <c r="FP188" s="84">
        <f t="shared" si="85"/>
        <v>5.2486594469561574</v>
      </c>
      <c r="FQ188" s="84">
        <f t="shared" si="86"/>
        <v>28.5634477254589</v>
      </c>
      <c r="FR188" s="84">
        <f t="shared" si="87"/>
        <v>893.85474860335205</v>
      </c>
      <c r="FS188" s="84">
        <f t="shared" si="88"/>
        <v>0.45547073791348597</v>
      </c>
      <c r="FT188" s="84">
        <f t="shared" si="89"/>
        <v>3.4311159578335153</v>
      </c>
      <c r="FU188" s="84">
        <f t="shared" si="90"/>
        <v>0.24275967697020329</v>
      </c>
      <c r="FW188" s="84">
        <f t="shared" si="91"/>
        <v>1</v>
      </c>
      <c r="FX188" s="84">
        <f t="shared" si="92"/>
        <v>55.530438439701399</v>
      </c>
      <c r="FY188" s="84">
        <f t="shared" si="93"/>
        <v>20.657133845021551</v>
      </c>
      <c r="FZ188" s="84">
        <f t="shared" si="93"/>
        <v>11.43623173167911</v>
      </c>
      <c r="GA188" s="84">
        <f t="shared" si="93"/>
        <v>9.1473031227000318E-2</v>
      </c>
      <c r="GB188" s="84">
        <f t="shared" si="93"/>
        <v>3.6662811481442543</v>
      </c>
      <c r="GC188" s="84">
        <f t="shared" si="93"/>
        <v>1.1176532436126589</v>
      </c>
      <c r="GD188" s="84">
        <f t="shared" si="93"/>
        <v>1.625486279045316</v>
      </c>
      <c r="GE188" s="84">
        <f t="shared" si="93"/>
        <v>4.7408264115234999</v>
      </c>
      <c r="GF188" s="84">
        <f t="shared" si="94"/>
        <v>0.95258122174324467</v>
      </c>
      <c r="GG188" s="84">
        <f t="shared" si="95"/>
        <v>0.18189464830196614</v>
      </c>
      <c r="GH188" s="84">
        <f t="shared" si="96"/>
        <v>100</v>
      </c>
      <c r="GU188" s="123"/>
      <c r="GV188" s="123"/>
      <c r="GW188" s="123"/>
      <c r="GX188" s="123"/>
      <c r="GY188" s="123"/>
      <c r="GZ188" s="123"/>
      <c r="HA188" s="123"/>
      <c r="HB188" s="123"/>
      <c r="HC188" s="123"/>
      <c r="HD188" s="123"/>
    </row>
    <row r="189" spans="1:212" x14ac:dyDescent="0.25">
      <c r="A189" s="81" t="s">
        <v>649</v>
      </c>
      <c r="B189" s="84" t="s">
        <v>703</v>
      </c>
      <c r="C189" s="82" t="s">
        <v>650</v>
      </c>
      <c r="D189" s="83">
        <v>67.643683606540108</v>
      </c>
      <c r="E189" s="83">
        <v>1.113883537053999</v>
      </c>
      <c r="F189" s="83">
        <v>23.030437025572994</v>
      </c>
      <c r="G189" s="147">
        <v>1.1286230167503657</v>
      </c>
      <c r="H189" s="83">
        <v>4.211279913247633E-3</v>
      </c>
      <c r="I189" s="83">
        <v>0.58220944800648533</v>
      </c>
      <c r="J189" s="83">
        <v>4.4218439089100149E-2</v>
      </c>
      <c r="K189" s="83">
        <v>0.252676794794858</v>
      </c>
      <c r="L189" s="83">
        <v>6.147415853363233</v>
      </c>
      <c r="M189" s="83">
        <v>5.264099891559542E-2</v>
      </c>
      <c r="N189" s="111">
        <f t="shared" si="23"/>
        <v>99.999999999999972</v>
      </c>
      <c r="O189" s="83">
        <v>5.4279999999999999</v>
      </c>
      <c r="S189" s="112"/>
      <c r="T189" s="112">
        <f t="shared" si="24"/>
        <v>1.1328342966636133</v>
      </c>
      <c r="U189" s="83">
        <f t="shared" si="25"/>
        <v>90.674120632113102</v>
      </c>
      <c r="V189" s="147">
        <v>1.1286230167503657</v>
      </c>
      <c r="W189" s="83">
        <v>4.211279913247633E-3</v>
      </c>
      <c r="AA189" s="117"/>
      <c r="AC189" s="84">
        <v>136.30000000000001</v>
      </c>
      <c r="AD189" s="84">
        <v>212.4</v>
      </c>
      <c r="AE189" s="84">
        <v>35.840000000000003</v>
      </c>
      <c r="AF189" s="84">
        <v>745.7</v>
      </c>
      <c r="AG189" s="84">
        <v>3.0169999999999999</v>
      </c>
      <c r="AH189" s="84">
        <v>2.64</v>
      </c>
      <c r="AI189" s="84">
        <v>12.78</v>
      </c>
      <c r="AJ189" s="84">
        <v>38.840000000000003</v>
      </c>
      <c r="AK189" s="84">
        <v>81.38</v>
      </c>
      <c r="AL189" s="84">
        <v>9.33</v>
      </c>
      <c r="AM189" s="84">
        <v>34.880000000000003</v>
      </c>
      <c r="AN189" s="84">
        <v>6.7080000000000002</v>
      </c>
      <c r="AO189" s="84">
        <v>1.391</v>
      </c>
      <c r="AP189" s="84">
        <v>5.2670000000000003</v>
      </c>
      <c r="AQ189" s="84">
        <v>0.78900000000000003</v>
      </c>
      <c r="AR189" s="84">
        <v>4.7380000000000004</v>
      </c>
      <c r="AS189" s="84">
        <v>0.94699999999999995</v>
      </c>
      <c r="AT189" s="84">
        <v>2.883</v>
      </c>
      <c r="AU189" s="84">
        <v>0.46500000000000002</v>
      </c>
      <c r="AV189" s="84">
        <v>3.2549999999999999</v>
      </c>
      <c r="AW189" s="84">
        <v>0.505</v>
      </c>
      <c r="AX189" s="84">
        <v>26.65</v>
      </c>
      <c r="AY189" s="82">
        <v>189</v>
      </c>
      <c r="AZ189" s="84">
        <v>5.2930000000000001</v>
      </c>
      <c r="BA189" s="84">
        <v>20.05</v>
      </c>
      <c r="BB189" s="84">
        <v>1.6930000000000001</v>
      </c>
      <c r="BC189" s="84">
        <v>30.84</v>
      </c>
      <c r="BD189" s="84">
        <v>4.6890000000000001</v>
      </c>
      <c r="BE189" s="84"/>
      <c r="BF189" s="84">
        <v>10.087400000000001</v>
      </c>
      <c r="BG189" s="82">
        <v>1.6240000000000001</v>
      </c>
      <c r="BH189" s="82">
        <v>108.6</v>
      </c>
      <c r="BI189" s="82" t="s">
        <v>644</v>
      </c>
      <c r="BJ189" s="82" t="s">
        <v>644</v>
      </c>
      <c r="BK189" s="82">
        <v>8.0570000000000004</v>
      </c>
      <c r="BL189" s="82" t="s">
        <v>644</v>
      </c>
      <c r="BM189" s="84">
        <v>7.2110000000000003</v>
      </c>
      <c r="BN189" s="84">
        <v>2.3809999999999998</v>
      </c>
      <c r="BO189" s="84">
        <v>1.502</v>
      </c>
      <c r="BP189" s="84" t="s">
        <v>644</v>
      </c>
      <c r="BQ189" s="84">
        <v>2.5470000000000002</v>
      </c>
      <c r="BR189" s="84">
        <v>4.2539999999999996</v>
      </c>
      <c r="BS189" s="84" t="s">
        <v>644</v>
      </c>
      <c r="BU189" s="114">
        <f t="shared" si="26"/>
        <v>316256.18309551215</v>
      </c>
      <c r="BV189" s="114">
        <f t="shared" si="27"/>
        <v>6678.2799591967787</v>
      </c>
      <c r="BW189" s="114">
        <f t="shared" si="28"/>
        <v>121919.19767486693</v>
      </c>
      <c r="BX189" s="114">
        <f t="shared" si="29"/>
        <v>7895.4838711727834</v>
      </c>
      <c r="BY189" s="114">
        <f t="shared" si="30"/>
        <v>32.619162333825599</v>
      </c>
      <c r="BZ189" s="114">
        <f t="shared" si="31"/>
        <v>3511.4642806050124</v>
      </c>
      <c r="CA189" s="114">
        <f t="shared" si="32"/>
        <v>316.08258225274369</v>
      </c>
      <c r="CB189" s="114">
        <f t="shared" si="33"/>
        <v>1874.7908705288962</v>
      </c>
      <c r="CC189" s="114">
        <f t="shared" si="34"/>
        <v>51038.105927699842</v>
      </c>
      <c r="CD189" s="114">
        <f t="shared" si="35"/>
        <v>229.79656584903663</v>
      </c>
      <c r="CE189" s="82"/>
      <c r="CF189" s="83">
        <f t="shared" si="36"/>
        <v>2.2484875938457276</v>
      </c>
      <c r="CG189" s="118"/>
      <c r="CH189" s="111"/>
      <c r="CI189" s="83">
        <f t="shared" si="37"/>
        <v>2.9371428571428573</v>
      </c>
      <c r="CJ189" s="83"/>
      <c r="CK189" s="83">
        <f t="shared" si="38"/>
        <v>0.18359308100702174</v>
      </c>
      <c r="CL189" s="114"/>
      <c r="CO189" s="125">
        <f t="shared" si="39"/>
        <v>-4.4695868734405098</v>
      </c>
      <c r="CP189" s="125">
        <f t="shared" si="40"/>
        <v>3.4580507775075544</v>
      </c>
      <c r="CQ189" s="115">
        <f t="shared" si="41"/>
        <v>93.894287374280907</v>
      </c>
      <c r="CR189" s="115">
        <f t="shared" si="42"/>
        <v>95.295142670442161</v>
      </c>
      <c r="CW189" s="84" t="str">
        <f t="shared" si="43"/>
        <v>Brab 4</v>
      </c>
      <c r="CX189" s="84">
        <f t="shared" si="44"/>
        <v>125.29032258064517</v>
      </c>
      <c r="CY189" s="84">
        <f t="shared" si="44"/>
        <v>100.71782178217821</v>
      </c>
      <c r="CZ189" s="84">
        <f t="shared" si="44"/>
        <v>76.47540983606558</v>
      </c>
      <c r="DA189" s="84">
        <f t="shared" si="44"/>
        <v>58.13333333333334</v>
      </c>
      <c r="DC189" s="84">
        <f t="shared" si="45"/>
        <v>34.4</v>
      </c>
      <c r="DD189" s="84">
        <f t="shared" si="45"/>
        <v>18.925170068027214</v>
      </c>
      <c r="DE189" s="84">
        <f t="shared" si="45"/>
        <v>20.335907335907336</v>
      </c>
      <c r="DG189" s="84">
        <f t="shared" si="46"/>
        <v>14.714285714285715</v>
      </c>
      <c r="DH189" s="84">
        <f t="shared" si="46"/>
        <v>13.189415041782729</v>
      </c>
      <c r="DI189" s="84">
        <f t="shared" si="46"/>
        <v>13.72857142857143</v>
      </c>
      <c r="DK189" s="84">
        <f t="shared" si="47"/>
        <v>15.574162679425838</v>
      </c>
      <c r="DL189" s="84">
        <f t="shared" si="47"/>
        <v>15.683229813664596</v>
      </c>
      <c r="DN189" s="84" t="str">
        <f t="shared" si="48"/>
        <v>Brab 4</v>
      </c>
      <c r="DO189" s="84">
        <f t="shared" si="49"/>
        <v>0.99589743589743596</v>
      </c>
      <c r="DP189" s="84">
        <f t="shared" si="49"/>
        <v>1.196764705882353</v>
      </c>
      <c r="DQ189" s="84">
        <f t="shared" si="49"/>
        <v>1.0252747252747254</v>
      </c>
      <c r="DR189" s="84">
        <f t="shared" si="49"/>
        <v>1.0139534883720931</v>
      </c>
      <c r="DS189" s="84" t="e">
        <v>#N/A</v>
      </c>
      <c r="DT189" s="84">
        <f t="shared" si="50"/>
        <v>1.0011940298507462</v>
      </c>
      <c r="DU189" s="84">
        <f t="shared" si="50"/>
        <v>1.0007194244604318</v>
      </c>
      <c r="DV189" s="84">
        <f t="shared" si="50"/>
        <v>0.94053571428571436</v>
      </c>
      <c r="DW189" s="84" t="e">
        <v>#N/A</v>
      </c>
      <c r="DX189" s="84">
        <f t="shared" si="51"/>
        <v>0.82400000000000007</v>
      </c>
      <c r="DY189" s="84">
        <f t="shared" si="51"/>
        <v>0.78916666666666668</v>
      </c>
      <c r="DZ189" s="84">
        <f t="shared" si="51"/>
        <v>0.86317365269461077</v>
      </c>
      <c r="EA189" s="84" t="e">
        <v>#N/A</v>
      </c>
      <c r="EB189" s="84">
        <f t="shared" si="52"/>
        <v>1.014018691588785</v>
      </c>
      <c r="EC189" s="84">
        <f t="shared" si="52"/>
        <v>1.0306122448979591</v>
      </c>
      <c r="ED189" s="84">
        <f t="shared" si="53"/>
        <v>7.9888086873203452</v>
      </c>
      <c r="EE189" s="84">
        <f t="shared" si="54"/>
        <v>3.6421605401350341</v>
      </c>
      <c r="EF189" s="84">
        <f t="shared" si="55"/>
        <v>0.93821782178217827</v>
      </c>
      <c r="EG189" s="84">
        <f t="shared" si="56"/>
        <v>0.6915084078861008</v>
      </c>
      <c r="EH189" s="84">
        <f t="shared" si="57"/>
        <v>191.37799999999999</v>
      </c>
      <c r="EJ189" s="84" t="str">
        <f t="shared" si="58"/>
        <v>Brab 4</v>
      </c>
      <c r="EK189" s="84">
        <f t="shared" si="59"/>
        <v>0.2635294117647059</v>
      </c>
      <c r="EL189" s="84">
        <f t="shared" si="60"/>
        <v>61.485166108127402</v>
      </c>
      <c r="EM189" s="84">
        <f t="shared" si="61"/>
        <v>212.4</v>
      </c>
      <c r="EN189" s="84">
        <f t="shared" si="62"/>
        <v>62.141666666666673</v>
      </c>
      <c r="EO189" s="84">
        <f t="shared" si="63"/>
        <v>63.899999999999991</v>
      </c>
      <c r="EP189" s="84">
        <f t="shared" si="64"/>
        <v>8.02</v>
      </c>
      <c r="EQ189" s="84">
        <f t="shared" si="64"/>
        <v>10.581250000000001</v>
      </c>
      <c r="ER189" s="84">
        <f t="shared" si="65"/>
        <v>8.1379999999999999</v>
      </c>
      <c r="ES189" s="84">
        <f t="shared" si="66"/>
        <v>4.3600000000000003</v>
      </c>
      <c r="ET189" s="84">
        <f t="shared" si="67"/>
        <v>0.40322979154520844</v>
      </c>
      <c r="EU189" s="84">
        <f t="shared" si="68"/>
        <v>2.1172</v>
      </c>
      <c r="EV189" s="84">
        <f t="shared" si="69"/>
        <v>2.1477272727272729</v>
      </c>
      <c r="EW189" s="84">
        <f t="shared" si="70"/>
        <v>2.0327272727272727</v>
      </c>
      <c r="EX189" s="84">
        <f t="shared" si="71"/>
        <v>0.79496724216113235</v>
      </c>
      <c r="EY189" s="84">
        <f t="shared" si="72"/>
        <v>0.76142857142857134</v>
      </c>
      <c r="EZ189" s="84">
        <f t="shared" si="73"/>
        <v>0.92999999999999994</v>
      </c>
      <c r="FB189" s="84">
        <f t="shared" si="74"/>
        <v>0.71012451230432083</v>
      </c>
      <c r="FD189" s="84">
        <f t="shared" si="75"/>
        <v>6.4000926481580933</v>
      </c>
      <c r="FE189" s="84">
        <f t="shared" si="76"/>
        <v>8.1532314154063451E-3</v>
      </c>
      <c r="FF189" s="84">
        <f t="shared" si="76"/>
        <v>0.13051838329858248</v>
      </c>
      <c r="FG189" s="84">
        <f t="shared" si="77"/>
        <v>7.8848857148894715E-4</v>
      </c>
      <c r="FH189" s="84">
        <f t="shared" si="78"/>
        <v>0.45184298657196387</v>
      </c>
      <c r="FI189" s="84">
        <f t="shared" si="79"/>
        <v>3.221729220873593</v>
      </c>
      <c r="FJ189" s="84">
        <f t="shared" si="80"/>
        <v>4.0766157077031726E-3</v>
      </c>
      <c r="FK189" s="84">
        <f t="shared" si="80"/>
        <v>6.525919164929124E-2</v>
      </c>
      <c r="FL189" s="84">
        <f t="shared" si="81"/>
        <v>7.8848857148894715E-4</v>
      </c>
      <c r="FM189" s="84">
        <f t="shared" si="82"/>
        <v>0.22592149328598193</v>
      </c>
      <c r="FN189" s="84">
        <f t="shared" si="83"/>
        <v>3.221729220873593</v>
      </c>
      <c r="FO189" s="84">
        <f t="shared" si="84"/>
        <v>0.30690221788338623</v>
      </c>
      <c r="FP189" s="84">
        <f t="shared" si="85"/>
        <v>6.3558742090689933</v>
      </c>
      <c r="FQ189" s="84">
        <f t="shared" si="86"/>
        <v>22.941523922031898</v>
      </c>
      <c r="FR189" s="84">
        <f t="shared" si="87"/>
        <v>440.46072061429419</v>
      </c>
      <c r="FS189" s="84">
        <f t="shared" si="88"/>
        <v>0.52012288786482341</v>
      </c>
      <c r="FT189" s="84">
        <f t="shared" si="89"/>
        <v>3.9262672811059907</v>
      </c>
      <c r="FU189" s="84">
        <f t="shared" si="90"/>
        <v>0.34030769230769231</v>
      </c>
      <c r="FW189" s="84">
        <f t="shared" si="91"/>
        <v>1.0000000000000002</v>
      </c>
      <c r="FX189" s="84">
        <f t="shared" si="92"/>
        <v>67.643683606540122</v>
      </c>
      <c r="FY189" s="84">
        <f t="shared" si="93"/>
        <v>23.030437025572997</v>
      </c>
      <c r="FZ189" s="84">
        <f t="shared" si="93"/>
        <v>1.1286230167503659</v>
      </c>
      <c r="GA189" s="84">
        <f t="shared" si="93"/>
        <v>4.2112799132476338E-3</v>
      </c>
      <c r="GB189" s="84">
        <f t="shared" si="93"/>
        <v>0.58220944800648544</v>
      </c>
      <c r="GC189" s="84">
        <f t="shared" si="93"/>
        <v>4.4218439089100156E-2</v>
      </c>
      <c r="GD189" s="84">
        <f t="shared" si="93"/>
        <v>0.25267679479485805</v>
      </c>
      <c r="GE189" s="84">
        <f t="shared" si="93"/>
        <v>6.1474158533632348</v>
      </c>
      <c r="GF189" s="84">
        <f t="shared" si="94"/>
        <v>1.1138835370539992</v>
      </c>
      <c r="GG189" s="84">
        <f t="shared" si="95"/>
        <v>5.2640998915595434E-2</v>
      </c>
      <c r="GH189" s="84">
        <f t="shared" si="96"/>
        <v>100</v>
      </c>
      <c r="GU189" s="123"/>
      <c r="GV189" s="123"/>
      <c r="GW189" s="123"/>
      <c r="GX189" s="123"/>
      <c r="GY189" s="123"/>
      <c r="GZ189" s="123"/>
      <c r="HA189" s="123"/>
      <c r="HB189" s="123"/>
      <c r="HC189" s="123"/>
      <c r="HD189" s="123"/>
    </row>
    <row r="190" spans="1:212" x14ac:dyDescent="0.25">
      <c r="A190" s="81" t="s">
        <v>651</v>
      </c>
      <c r="B190" s="84" t="s">
        <v>703</v>
      </c>
      <c r="C190" s="82" t="s">
        <v>652</v>
      </c>
      <c r="D190" s="83">
        <v>53.866023396806433</v>
      </c>
      <c r="E190" s="83">
        <v>1.41533600888054</v>
      </c>
      <c r="F190" s="83">
        <v>32.595423106481093</v>
      </c>
      <c r="G190" s="147">
        <v>2.7431474681922983</v>
      </c>
      <c r="H190" s="83">
        <v>1.8145333447186413E-2</v>
      </c>
      <c r="I190" s="83">
        <v>0.77918196567329878</v>
      </c>
      <c r="J190" s="83">
        <v>0.10993937323883531</v>
      </c>
      <c r="K190" s="83">
        <v>1.0566988301596791</v>
      </c>
      <c r="L190" s="83">
        <v>7.3445905558876285</v>
      </c>
      <c r="M190" s="83">
        <v>7.1513961233028792E-2</v>
      </c>
      <c r="N190" s="111">
        <f t="shared" si="23"/>
        <v>100.00000000000001</v>
      </c>
      <c r="O190" s="83">
        <v>5.9859999999999998</v>
      </c>
      <c r="S190" s="112"/>
      <c r="T190" s="112">
        <f t="shared" si="24"/>
        <v>2.7612928016394847</v>
      </c>
      <c r="U190" s="83">
        <f t="shared" si="25"/>
        <v>86.461446503287533</v>
      </c>
      <c r="V190" s="147">
        <v>2.7431474681922983</v>
      </c>
      <c r="W190" s="83">
        <v>1.8145333447186413E-2</v>
      </c>
      <c r="AA190" s="117"/>
      <c r="AC190" s="84">
        <v>199.3</v>
      </c>
      <c r="AD190" s="84">
        <v>288.10000000000002</v>
      </c>
      <c r="AE190" s="84">
        <v>114.9</v>
      </c>
      <c r="AF190" s="84">
        <v>899.1</v>
      </c>
      <c r="AG190" s="84">
        <v>2.8050000000000002</v>
      </c>
      <c r="AH190" s="84">
        <v>4.0469999999999997</v>
      </c>
      <c r="AI190" s="84">
        <v>15.59</v>
      </c>
      <c r="AJ190" s="84">
        <v>75.87</v>
      </c>
      <c r="AK190" s="84">
        <v>147.6</v>
      </c>
      <c r="AL190" s="84">
        <v>16.850000000000001</v>
      </c>
      <c r="AM190" s="84">
        <v>61.14</v>
      </c>
      <c r="AN190" s="84">
        <v>11.41</v>
      </c>
      <c r="AO190" s="84">
        <v>2.9729999999999999</v>
      </c>
      <c r="AP190" s="84">
        <v>8.5540000000000003</v>
      </c>
      <c r="AQ190" s="84">
        <v>1.1879999999999999</v>
      </c>
      <c r="AR190" s="84">
        <v>6.53</v>
      </c>
      <c r="AS190" s="84">
        <v>1.1839999999999999</v>
      </c>
      <c r="AT190" s="84">
        <v>3.387</v>
      </c>
      <c r="AU190" s="84">
        <v>0.52400000000000002</v>
      </c>
      <c r="AV190" s="84">
        <v>3.661</v>
      </c>
      <c r="AW190" s="84">
        <v>0.56499999999999995</v>
      </c>
      <c r="AX190" s="84">
        <v>31.7</v>
      </c>
      <c r="AY190" s="82">
        <v>234.4</v>
      </c>
      <c r="AZ190" s="84">
        <v>6.7220000000000004</v>
      </c>
      <c r="BA190" s="84">
        <v>25.89</v>
      </c>
      <c r="BB190" s="84">
        <v>2.2549999999999999</v>
      </c>
      <c r="BC190" s="84">
        <v>43.09</v>
      </c>
      <c r="BD190" s="84">
        <v>11.8</v>
      </c>
      <c r="BE190" s="84"/>
      <c r="BF190" s="84">
        <v>18.9343</v>
      </c>
      <c r="BG190" s="82">
        <v>2.29</v>
      </c>
      <c r="BH190" s="82">
        <v>173.3</v>
      </c>
      <c r="BI190" s="82">
        <v>19.72</v>
      </c>
      <c r="BJ190" s="82">
        <v>16.09</v>
      </c>
      <c r="BK190" s="82">
        <v>7.282</v>
      </c>
      <c r="BL190" s="82">
        <v>2.3439999999999999</v>
      </c>
      <c r="BM190" s="84">
        <v>12.91</v>
      </c>
      <c r="BN190" s="84">
        <v>2.6429999999999998</v>
      </c>
      <c r="BO190" s="84">
        <v>1.044</v>
      </c>
      <c r="BP190" s="84">
        <v>6.1980000000000004</v>
      </c>
      <c r="BQ190" s="84">
        <v>2.911</v>
      </c>
      <c r="BR190" s="84">
        <v>0.89800000000000002</v>
      </c>
      <c r="BS190" s="84">
        <v>0.155</v>
      </c>
      <c r="BU190" s="114">
        <f t="shared" si="26"/>
        <v>251841.14834870538</v>
      </c>
      <c r="BV190" s="114">
        <f t="shared" si="27"/>
        <v>8485.6358759329141</v>
      </c>
      <c r="BW190" s="114">
        <f t="shared" si="28"/>
        <v>172554.59931577748</v>
      </c>
      <c r="BX190" s="114">
        <f t="shared" si="29"/>
        <v>19190.178004451664</v>
      </c>
      <c r="BY190" s="114">
        <f t="shared" si="30"/>
        <v>140.54766947531672</v>
      </c>
      <c r="BZ190" s="114">
        <f t="shared" si="31"/>
        <v>4699.4593610973352</v>
      </c>
      <c r="CA190" s="114">
        <f t="shared" si="32"/>
        <v>785.86946306625998</v>
      </c>
      <c r="CB190" s="114">
        <f t="shared" si="33"/>
        <v>7840.4086188062038</v>
      </c>
      <c r="CC190" s="114">
        <f t="shared" si="34"/>
        <v>60977.490335535898</v>
      </c>
      <c r="CD190" s="114">
        <f t="shared" si="35"/>
        <v>312.18371687742643</v>
      </c>
      <c r="CE190" s="82"/>
      <c r="CF190" s="83">
        <f t="shared" si="36"/>
        <v>4.0834863183008165</v>
      </c>
      <c r="CG190" s="118"/>
      <c r="CH190" s="111"/>
      <c r="CI190" s="83">
        <f t="shared" si="37"/>
        <v>1.6525640185997774</v>
      </c>
      <c r="CJ190" s="83"/>
      <c r="CK190" s="83">
        <f t="shared" si="38"/>
        <v>0.37349222496730122</v>
      </c>
      <c r="CL190" s="114"/>
      <c r="CO190" s="125">
        <f t="shared" si="39"/>
        <v>0.7178537272649681</v>
      </c>
      <c r="CP190" s="125">
        <f t="shared" si="40"/>
        <v>6.5550618222184314</v>
      </c>
      <c r="CQ190" s="115">
        <f t="shared" si="41"/>
        <v>89.925896795409358</v>
      </c>
      <c r="CR190" s="115">
        <f t="shared" si="42"/>
        <v>92.142900247420187</v>
      </c>
      <c r="CW190" s="84" t="str">
        <f t="shared" si="43"/>
        <v>Brab 5</v>
      </c>
      <c r="CX190" s="84">
        <f t="shared" si="44"/>
        <v>244.74193548387098</v>
      </c>
      <c r="CY190" s="84">
        <f t="shared" si="44"/>
        <v>182.67326732673266</v>
      </c>
      <c r="CZ190" s="84">
        <f t="shared" si="44"/>
        <v>138.11475409836066</v>
      </c>
      <c r="DA190" s="84">
        <f t="shared" si="44"/>
        <v>101.9</v>
      </c>
      <c r="DC190" s="84">
        <f t="shared" si="45"/>
        <v>58.512820512820511</v>
      </c>
      <c r="DD190" s="84">
        <f t="shared" si="45"/>
        <v>40.448979591836732</v>
      </c>
      <c r="DE190" s="84">
        <f t="shared" si="45"/>
        <v>33.027027027027025</v>
      </c>
      <c r="DG190" s="84">
        <f t="shared" si="46"/>
        <v>20.279503105590063</v>
      </c>
      <c r="DH190" s="84">
        <f t="shared" si="46"/>
        <v>16.49025069637883</v>
      </c>
      <c r="DI190" s="84">
        <f t="shared" si="46"/>
        <v>16.12857142857143</v>
      </c>
      <c r="DK190" s="84">
        <f t="shared" si="47"/>
        <v>17.516746411483254</v>
      </c>
      <c r="DL190" s="84">
        <f t="shared" si="47"/>
        <v>17.546583850931675</v>
      </c>
      <c r="DN190" s="84" t="str">
        <f t="shared" si="48"/>
        <v>Brab 5</v>
      </c>
      <c r="DO190" s="84">
        <f t="shared" si="49"/>
        <v>1.9453846153846155</v>
      </c>
      <c r="DP190" s="84">
        <f t="shared" si="49"/>
        <v>2.1705882352941175</v>
      </c>
      <c r="DQ190" s="84">
        <f t="shared" si="49"/>
        <v>1.851648351648352</v>
      </c>
      <c r="DR190" s="84">
        <f t="shared" si="49"/>
        <v>1.777325581395349</v>
      </c>
      <c r="DS190" s="84" t="e">
        <v>#N/A</v>
      </c>
      <c r="DT190" s="84">
        <f t="shared" si="50"/>
        <v>1.7029850746268655</v>
      </c>
      <c r="DU190" s="84">
        <f t="shared" si="50"/>
        <v>2.1388489208633095</v>
      </c>
      <c r="DV190" s="84">
        <f t="shared" si="50"/>
        <v>1.5275000000000001</v>
      </c>
      <c r="DW190" s="84" t="e">
        <v>#N/A</v>
      </c>
      <c r="DX190" s="84">
        <f t="shared" si="51"/>
        <v>1.1356521739130436</v>
      </c>
      <c r="DY190" s="84">
        <f t="shared" si="51"/>
        <v>0.98666666666666669</v>
      </c>
      <c r="DZ190" s="84">
        <f t="shared" si="51"/>
        <v>1.0140718562874251</v>
      </c>
      <c r="EA190" s="84" t="e">
        <v>#N/A</v>
      </c>
      <c r="EB190" s="84">
        <f t="shared" si="52"/>
        <v>1.1404984423676012</v>
      </c>
      <c r="EC190" s="84">
        <f t="shared" si="52"/>
        <v>1.1530612244897958</v>
      </c>
      <c r="ED190" s="84">
        <f t="shared" si="53"/>
        <v>13.948124464744506</v>
      </c>
      <c r="EE190" s="84">
        <f t="shared" si="54"/>
        <v>4.1827061717225975</v>
      </c>
      <c r="EF190" s="84">
        <f t="shared" si="55"/>
        <v>1.1557522123893806</v>
      </c>
      <c r="EG190" s="84">
        <f t="shared" si="56"/>
        <v>0.88374583700784926</v>
      </c>
      <c r="EH190" s="84">
        <f t="shared" si="57"/>
        <v>341.43599999999998</v>
      </c>
      <c r="EJ190" s="84" t="str">
        <f t="shared" si="58"/>
        <v>Brab 5</v>
      </c>
      <c r="EK190" s="84">
        <f t="shared" si="59"/>
        <v>0.84485294117647058</v>
      </c>
      <c r="EL190" s="84">
        <f t="shared" si="60"/>
        <v>73.459056796665948</v>
      </c>
      <c r="EM190" s="84">
        <f t="shared" si="61"/>
        <v>288.10000000000002</v>
      </c>
      <c r="EN190" s="84">
        <f t="shared" si="62"/>
        <v>74.924999999999997</v>
      </c>
      <c r="EO190" s="84">
        <f t="shared" si="63"/>
        <v>77.949999999999989</v>
      </c>
      <c r="EP190" s="84">
        <f t="shared" si="64"/>
        <v>10.356</v>
      </c>
      <c r="EQ190" s="84">
        <f t="shared" si="64"/>
        <v>14.093749999999998</v>
      </c>
      <c r="ER190" s="84">
        <f t="shared" si="65"/>
        <v>14.76</v>
      </c>
      <c r="ES190" s="84">
        <f t="shared" si="66"/>
        <v>7.6425000000000001</v>
      </c>
      <c r="ET190" s="84">
        <f t="shared" si="67"/>
        <v>0.54779658962784583</v>
      </c>
      <c r="EU190" s="84">
        <f t="shared" si="68"/>
        <v>2.6888000000000001</v>
      </c>
      <c r="EV190" s="84">
        <f t="shared" si="69"/>
        <v>2.6636363636363636</v>
      </c>
      <c r="EW190" s="84">
        <f t="shared" si="70"/>
        <v>3.457575757575758</v>
      </c>
      <c r="EX190" s="84">
        <f t="shared" si="71"/>
        <v>1.0101107757520986</v>
      </c>
      <c r="EY190" s="84">
        <f t="shared" si="72"/>
        <v>0.90571428571428569</v>
      </c>
      <c r="EZ190" s="84">
        <f t="shared" si="73"/>
        <v>1.046</v>
      </c>
      <c r="FB190" s="84">
        <f t="shared" si="74"/>
        <v>0.70705245318160037</v>
      </c>
      <c r="FD190" s="84">
        <f t="shared" si="75"/>
        <v>8.4012893860473064</v>
      </c>
      <c r="FE190" s="84">
        <f t="shared" si="76"/>
        <v>3.4096958154292499E-2</v>
      </c>
      <c r="FF190" s="84">
        <f t="shared" si="76"/>
        <v>0.1559361052205441</v>
      </c>
      <c r="FG190" s="84">
        <f t="shared" si="77"/>
        <v>1.9604025185241672E-3</v>
      </c>
      <c r="FH190" s="84">
        <f t="shared" si="78"/>
        <v>0.6395021209825601</v>
      </c>
      <c r="FI190" s="84">
        <f t="shared" si="79"/>
        <v>3.2971867290860035</v>
      </c>
      <c r="FJ190" s="84">
        <f t="shared" si="80"/>
        <v>1.704847907714625E-2</v>
      </c>
      <c r="FK190" s="84">
        <f t="shared" si="80"/>
        <v>7.7968052610272051E-2</v>
      </c>
      <c r="FL190" s="84">
        <f t="shared" si="81"/>
        <v>1.9604025185241672E-3</v>
      </c>
      <c r="FM190" s="84">
        <f t="shared" si="82"/>
        <v>0.31975106049128005</v>
      </c>
      <c r="FN190" s="84">
        <f t="shared" si="83"/>
        <v>3.2971867290860035</v>
      </c>
      <c r="FO190" s="84">
        <f t="shared" si="84"/>
        <v>0.29715783128734768</v>
      </c>
      <c r="FP190" s="84">
        <f t="shared" si="85"/>
        <v>8.2913500128084703</v>
      </c>
      <c r="FQ190" s="84">
        <f t="shared" si="86"/>
        <v>33.645232815964526</v>
      </c>
      <c r="FR190" s="84">
        <f t="shared" si="87"/>
        <v>398.71396895787143</v>
      </c>
      <c r="FS190" s="84">
        <f t="shared" si="88"/>
        <v>0.61595192570335966</v>
      </c>
      <c r="FT190" s="84">
        <f t="shared" si="89"/>
        <v>4.2583993444414094</v>
      </c>
      <c r="FU190" s="84">
        <f t="shared" si="90"/>
        <v>0.22121212121212122</v>
      </c>
      <c r="FW190" s="84">
        <f t="shared" si="91"/>
        <v>0.99999999999999989</v>
      </c>
      <c r="FX190" s="84">
        <f t="shared" si="92"/>
        <v>53.866023396806426</v>
      </c>
      <c r="FY190" s="84">
        <f t="shared" si="93"/>
        <v>32.595423106481086</v>
      </c>
      <c r="FZ190" s="84">
        <f t="shared" si="93"/>
        <v>2.7431474681922978</v>
      </c>
      <c r="GA190" s="84">
        <f t="shared" si="93"/>
        <v>1.8145333447186409E-2</v>
      </c>
      <c r="GB190" s="84">
        <f t="shared" si="93"/>
        <v>0.77918196567329867</v>
      </c>
      <c r="GC190" s="84">
        <f t="shared" si="93"/>
        <v>0.10993937323883529</v>
      </c>
      <c r="GD190" s="84">
        <f t="shared" si="93"/>
        <v>1.0566988301596789</v>
      </c>
      <c r="GE190" s="84">
        <f t="shared" si="93"/>
        <v>7.3445905558876277</v>
      </c>
      <c r="GF190" s="84">
        <f t="shared" si="94"/>
        <v>1.4153360088805398</v>
      </c>
      <c r="GG190" s="84">
        <f t="shared" si="95"/>
        <v>7.1513961233028778E-2</v>
      </c>
      <c r="GH190" s="84">
        <f t="shared" si="96"/>
        <v>99.999999999999986</v>
      </c>
      <c r="GU190" s="123"/>
      <c r="GV190" s="123"/>
      <c r="GW190" s="123"/>
      <c r="GX190" s="123"/>
      <c r="GY190" s="123"/>
      <c r="GZ190" s="123"/>
      <c r="HA190" s="123"/>
      <c r="HB190" s="123"/>
      <c r="HC190" s="123"/>
      <c r="HD190" s="123"/>
    </row>
    <row r="191" spans="1:212" x14ac:dyDescent="0.25">
      <c r="A191" s="81" t="s">
        <v>653</v>
      </c>
      <c r="B191" s="84" t="s">
        <v>703</v>
      </c>
      <c r="C191" s="82" t="s">
        <v>654</v>
      </c>
      <c r="D191" s="83">
        <v>61.949181889013929</v>
      </c>
      <c r="E191" s="83">
        <v>1.1038005367500647</v>
      </c>
      <c r="F191" s="83">
        <v>24.536836637520558</v>
      </c>
      <c r="G191" s="147">
        <v>4.9411306380399953</v>
      </c>
      <c r="H191" s="83">
        <v>0.13851614578824342</v>
      </c>
      <c r="I191" s="83">
        <v>1.8039563674140764</v>
      </c>
      <c r="J191" s="83">
        <v>0.17530949701324558</v>
      </c>
      <c r="K191" s="83">
        <v>0.674184053328716</v>
      </c>
      <c r="L191" s="83">
        <v>4.5548004501774724</v>
      </c>
      <c r="M191" s="83">
        <v>0.12228378495368365</v>
      </c>
      <c r="N191" s="111">
        <f t="shared" si="23"/>
        <v>99.999999999999972</v>
      </c>
      <c r="O191" s="83">
        <v>7.2560000000000002</v>
      </c>
      <c r="S191" s="112"/>
      <c r="T191" s="112">
        <f t="shared" si="24"/>
        <v>5.0796467838282391</v>
      </c>
      <c r="U191" s="83">
        <f t="shared" si="25"/>
        <v>86.48601852653448</v>
      </c>
      <c r="V191" s="147">
        <v>4.9411306380399953</v>
      </c>
      <c r="W191" s="83">
        <v>0.13851614578824342</v>
      </c>
      <c r="AA191" s="117"/>
      <c r="AC191" s="84">
        <v>171.6</v>
      </c>
      <c r="AD191" s="84">
        <v>188.8</v>
      </c>
      <c r="AE191" s="84">
        <v>193.7</v>
      </c>
      <c r="AF191" s="84">
        <v>850.9</v>
      </c>
      <c r="AG191" s="84">
        <v>2.6680000000000001</v>
      </c>
      <c r="AH191" s="84">
        <v>5.5910000000000002</v>
      </c>
      <c r="AI191" s="84">
        <v>13.5</v>
      </c>
      <c r="AJ191" s="84">
        <v>53.19</v>
      </c>
      <c r="AK191" s="84">
        <v>102</v>
      </c>
      <c r="AL191" s="84">
        <v>12.12</v>
      </c>
      <c r="AM191" s="84">
        <v>44.77</v>
      </c>
      <c r="AN191" s="84">
        <v>8.4529999999999994</v>
      </c>
      <c r="AO191" s="84">
        <v>1.863</v>
      </c>
      <c r="AP191" s="84">
        <v>6.6280000000000001</v>
      </c>
      <c r="AQ191" s="84">
        <v>0.98599999999999999</v>
      </c>
      <c r="AR191" s="84">
        <v>5.7039999999999997</v>
      </c>
      <c r="AS191" s="84">
        <v>1.101</v>
      </c>
      <c r="AT191" s="84">
        <v>3.1749999999999998</v>
      </c>
      <c r="AU191" s="84">
        <v>0.499</v>
      </c>
      <c r="AV191" s="84">
        <v>3.3759999999999999</v>
      </c>
      <c r="AW191" s="84">
        <v>0.51400000000000001</v>
      </c>
      <c r="AX191" s="84">
        <v>31.26</v>
      </c>
      <c r="AY191" s="82">
        <v>172</v>
      </c>
      <c r="AZ191" s="84">
        <v>4.5839999999999996</v>
      </c>
      <c r="BA191" s="84">
        <v>17.16</v>
      </c>
      <c r="BB191" s="84">
        <v>1.52</v>
      </c>
      <c r="BC191" s="84">
        <v>30.64</v>
      </c>
      <c r="BD191" s="84">
        <v>12.44</v>
      </c>
      <c r="BE191" s="84"/>
      <c r="BF191" s="84">
        <v>17.3276</v>
      </c>
      <c r="BG191" s="82">
        <v>8.24</v>
      </c>
      <c r="BH191" s="82">
        <v>117</v>
      </c>
      <c r="BI191" s="82">
        <v>131.5</v>
      </c>
      <c r="BJ191" s="82">
        <v>19.21</v>
      </c>
      <c r="BK191" s="82">
        <v>16.61</v>
      </c>
      <c r="BL191" s="82">
        <v>16.32</v>
      </c>
      <c r="BM191" s="84">
        <v>6.7450000000000001</v>
      </c>
      <c r="BN191" s="84">
        <v>2.5310000000000001</v>
      </c>
      <c r="BO191" s="84">
        <v>0.35699999999999998</v>
      </c>
      <c r="BP191" s="84" t="s">
        <v>644</v>
      </c>
      <c r="BQ191" s="84">
        <v>3.754</v>
      </c>
      <c r="BR191" s="84">
        <v>0.31</v>
      </c>
      <c r="BS191" s="84">
        <v>0.191</v>
      </c>
      <c r="BU191" s="114">
        <f t="shared" si="26"/>
        <v>289632.53870188328</v>
      </c>
      <c r="BV191" s="114">
        <f t="shared" si="27"/>
        <v>6617.827410417367</v>
      </c>
      <c r="BW191" s="114">
        <f t="shared" si="28"/>
        <v>129893.81977441472</v>
      </c>
      <c r="BX191" s="114">
        <f t="shared" si="29"/>
        <v>34566.561800530311</v>
      </c>
      <c r="BY191" s="114">
        <f t="shared" si="30"/>
        <v>1072.8996263366832</v>
      </c>
      <c r="BZ191" s="114">
        <f t="shared" si="31"/>
        <v>10880.153816868218</v>
      </c>
      <c r="CA191" s="114">
        <f t="shared" si="32"/>
        <v>1253.1486784895458</v>
      </c>
      <c r="CB191" s="114">
        <f t="shared" si="33"/>
        <v>5002.2563776108373</v>
      </c>
      <c r="CC191" s="114">
        <f t="shared" si="34"/>
        <v>37815.627476789297</v>
      </c>
      <c r="CD191" s="114">
        <f t="shared" si="35"/>
        <v>533.8119416471327</v>
      </c>
      <c r="CE191" s="82"/>
      <c r="CF191" s="83">
        <f t="shared" si="36"/>
        <v>3.177028779403789</v>
      </c>
      <c r="CG191" s="118"/>
      <c r="CH191" s="111"/>
      <c r="CI191" s="83">
        <f t="shared" si="37"/>
        <v>2.5247419952368348</v>
      </c>
      <c r="CJ191" s="83"/>
      <c r="CK191" s="83">
        <f t="shared" si="38"/>
        <v>1.0848182466143979</v>
      </c>
      <c r="CL191" s="114"/>
      <c r="CO191" s="125">
        <f t="shared" si="39"/>
        <v>-0.22777919660635249</v>
      </c>
      <c r="CP191" s="125">
        <f t="shared" si="40"/>
        <v>-0.3812785473119229</v>
      </c>
      <c r="CQ191" s="115">
        <f t="shared" si="41"/>
        <v>78.469911809740026</v>
      </c>
      <c r="CR191" s="115">
        <f t="shared" si="42"/>
        <v>82.462903695082929</v>
      </c>
      <c r="CW191" s="84" t="str">
        <f t="shared" si="43"/>
        <v>Brab 6</v>
      </c>
      <c r="CX191" s="84">
        <f t="shared" si="44"/>
        <v>171.58064516129031</v>
      </c>
      <c r="CY191" s="84">
        <f t="shared" si="44"/>
        <v>126.23762376237623</v>
      </c>
      <c r="CZ191" s="84">
        <f t="shared" si="44"/>
        <v>99.344262295081961</v>
      </c>
      <c r="DA191" s="84">
        <f t="shared" si="44"/>
        <v>74.616666666666674</v>
      </c>
      <c r="DC191" s="84">
        <f t="shared" si="45"/>
        <v>43.348717948717947</v>
      </c>
      <c r="DD191" s="84">
        <f t="shared" si="45"/>
        <v>25.346938775510207</v>
      </c>
      <c r="DE191" s="84">
        <f t="shared" si="45"/>
        <v>25.590733590733592</v>
      </c>
      <c r="DG191" s="84">
        <f t="shared" si="46"/>
        <v>17.714285714285712</v>
      </c>
      <c r="DH191" s="84">
        <f t="shared" si="46"/>
        <v>15.33426183844011</v>
      </c>
      <c r="DI191" s="84">
        <f t="shared" si="46"/>
        <v>15.119047619047619</v>
      </c>
      <c r="DK191" s="84">
        <f t="shared" si="47"/>
        <v>16.153110047846891</v>
      </c>
      <c r="DL191" s="84">
        <f t="shared" si="47"/>
        <v>15.962732919254659</v>
      </c>
      <c r="DN191" s="84" t="str">
        <f t="shared" si="48"/>
        <v>Brab 6</v>
      </c>
      <c r="DO191" s="84">
        <f t="shared" si="49"/>
        <v>1.3638461538461537</v>
      </c>
      <c r="DP191" s="84">
        <f t="shared" si="49"/>
        <v>1.5</v>
      </c>
      <c r="DQ191" s="84">
        <f t="shared" si="49"/>
        <v>1.3318681318681318</v>
      </c>
      <c r="DR191" s="84">
        <f t="shared" si="49"/>
        <v>1.3014534883720932</v>
      </c>
      <c r="DS191" s="84" t="e">
        <v>#N/A</v>
      </c>
      <c r="DT191" s="84">
        <f t="shared" si="50"/>
        <v>1.2616417910447759</v>
      </c>
      <c r="DU191" s="84">
        <f t="shared" si="50"/>
        <v>1.3402877697841729</v>
      </c>
      <c r="DV191" s="84">
        <f t="shared" si="50"/>
        <v>1.1835714285714287</v>
      </c>
      <c r="DW191" s="84" t="e">
        <v>#N/A</v>
      </c>
      <c r="DX191" s="84">
        <f t="shared" si="51"/>
        <v>0.99199999999999999</v>
      </c>
      <c r="DY191" s="84">
        <f t="shared" si="51"/>
        <v>0.91749999999999998</v>
      </c>
      <c r="DZ191" s="84">
        <f t="shared" si="51"/>
        <v>0.95059880239520955</v>
      </c>
      <c r="EA191" s="84" t="e">
        <v>#N/A</v>
      </c>
      <c r="EB191" s="84">
        <f t="shared" si="52"/>
        <v>1.0517133956386293</v>
      </c>
      <c r="EC191" s="84">
        <f t="shared" si="52"/>
        <v>1.0489795918367348</v>
      </c>
      <c r="ED191" s="84">
        <f t="shared" si="53"/>
        <v>10.748826408936862</v>
      </c>
      <c r="EE191" s="84">
        <f t="shared" si="54"/>
        <v>3.9581480901989368</v>
      </c>
      <c r="EF191" s="84">
        <f t="shared" si="55"/>
        <v>1.1097276264591438</v>
      </c>
      <c r="EG191" s="84">
        <f t="shared" si="56"/>
        <v>0.73533914788994448</v>
      </c>
      <c r="EH191" s="84">
        <f t="shared" si="57"/>
        <v>244.37900000000002</v>
      </c>
      <c r="EJ191" s="84" t="str">
        <f t="shared" si="58"/>
        <v>Brab 6</v>
      </c>
      <c r="EK191" s="84">
        <f t="shared" si="59"/>
        <v>1.4242647058823528</v>
      </c>
      <c r="EL191" s="84">
        <f t="shared" si="60"/>
        <v>45.556160336106011</v>
      </c>
      <c r="EM191" s="84">
        <f t="shared" si="61"/>
        <v>188.8</v>
      </c>
      <c r="EN191" s="84">
        <f t="shared" si="62"/>
        <v>70.908333333333331</v>
      </c>
      <c r="EO191" s="84">
        <f t="shared" si="63"/>
        <v>67.5</v>
      </c>
      <c r="EP191" s="84">
        <f t="shared" si="64"/>
        <v>6.8639999999999999</v>
      </c>
      <c r="EQ191" s="84">
        <f t="shared" si="64"/>
        <v>9.5</v>
      </c>
      <c r="ER191" s="84">
        <f t="shared" si="65"/>
        <v>10.199999999999999</v>
      </c>
      <c r="ES191" s="84">
        <f t="shared" si="66"/>
        <v>5.5962500000000004</v>
      </c>
      <c r="ET191" s="84">
        <f t="shared" si="67"/>
        <v>0.93669318842703098</v>
      </c>
      <c r="EU191" s="84">
        <f t="shared" si="68"/>
        <v>1.8335999999999999</v>
      </c>
      <c r="EV191" s="84">
        <f t="shared" si="69"/>
        <v>1.9545454545454546</v>
      </c>
      <c r="EW191" s="84">
        <f t="shared" si="70"/>
        <v>2.5615151515151515</v>
      </c>
      <c r="EX191" s="84">
        <f t="shared" si="71"/>
        <v>0.78777110838441056</v>
      </c>
      <c r="EY191" s="84">
        <f t="shared" si="72"/>
        <v>0.89314285714285724</v>
      </c>
      <c r="EZ191" s="84">
        <f t="shared" si="73"/>
        <v>0.96457142857142852</v>
      </c>
      <c r="FB191" s="84">
        <f t="shared" si="74"/>
        <v>0.63931017946759039</v>
      </c>
      <c r="FD191" s="84">
        <f t="shared" si="75"/>
        <v>5.2289845035061893</v>
      </c>
      <c r="FE191" s="84">
        <f t="shared" si="76"/>
        <v>2.1754188420145079E-2</v>
      </c>
      <c r="FF191" s="84">
        <f t="shared" si="76"/>
        <v>9.6704892785084359E-2</v>
      </c>
      <c r="FG191" s="84">
        <f t="shared" si="77"/>
        <v>3.1260609310493153E-3</v>
      </c>
      <c r="FH191" s="84">
        <f t="shared" si="78"/>
        <v>0.48139761894291871</v>
      </c>
      <c r="FI191" s="84">
        <f t="shared" si="79"/>
        <v>3.8600992300830077</v>
      </c>
      <c r="FJ191" s="84">
        <f t="shared" si="80"/>
        <v>1.087709421007254E-2</v>
      </c>
      <c r="FK191" s="84">
        <f t="shared" si="80"/>
        <v>4.835244639254218E-2</v>
      </c>
      <c r="FL191" s="84">
        <f t="shared" si="81"/>
        <v>3.1260609310493153E-3</v>
      </c>
      <c r="FM191" s="84">
        <f t="shared" si="82"/>
        <v>0.24069880947145936</v>
      </c>
      <c r="FN191" s="84">
        <f t="shared" si="83"/>
        <v>3.8600992300830077</v>
      </c>
      <c r="FO191" s="84">
        <f t="shared" si="84"/>
        <v>0.24607325949253525</v>
      </c>
      <c r="FP191" s="84">
        <f t="shared" si="85"/>
        <v>5.0536750064929432</v>
      </c>
      <c r="FQ191" s="84">
        <f t="shared" si="86"/>
        <v>34.993421052631575</v>
      </c>
      <c r="FR191" s="84">
        <f t="shared" si="87"/>
        <v>559.8026315789474</v>
      </c>
      <c r="FS191" s="84">
        <f t="shared" si="88"/>
        <v>0.45023696682464459</v>
      </c>
      <c r="FT191" s="84">
        <f t="shared" si="89"/>
        <v>3.9988151658767772</v>
      </c>
      <c r="FU191" s="84">
        <f t="shared" si="90"/>
        <v>0.2674474570832665</v>
      </c>
      <c r="FW191" s="84">
        <f t="shared" si="91"/>
        <v>1.0000000000000002</v>
      </c>
      <c r="FX191" s="84">
        <f t="shared" si="92"/>
        <v>61.949181889013943</v>
      </c>
      <c r="FY191" s="84">
        <f t="shared" si="93"/>
        <v>24.536836637520565</v>
      </c>
      <c r="FZ191" s="84">
        <f t="shared" si="93"/>
        <v>4.9411306380399962</v>
      </c>
      <c r="GA191" s="84">
        <f t="shared" si="93"/>
        <v>0.13851614578824345</v>
      </c>
      <c r="GB191" s="84">
        <f t="shared" si="93"/>
        <v>1.8039563674140768</v>
      </c>
      <c r="GC191" s="84">
        <f t="shared" si="93"/>
        <v>0.17530949701324561</v>
      </c>
      <c r="GD191" s="84">
        <f t="shared" si="93"/>
        <v>0.67418405332871612</v>
      </c>
      <c r="GE191" s="84">
        <f t="shared" si="93"/>
        <v>4.5548004501774733</v>
      </c>
      <c r="GF191" s="84">
        <f t="shared" si="94"/>
        <v>1.103800536750065</v>
      </c>
      <c r="GG191" s="84">
        <f t="shared" si="95"/>
        <v>0.12228378495368368</v>
      </c>
      <c r="GH191" s="84">
        <f t="shared" si="96"/>
        <v>100</v>
      </c>
      <c r="GU191" s="123"/>
      <c r="GV191" s="123"/>
      <c r="GW191" s="123"/>
      <c r="GX191" s="123"/>
      <c r="GY191" s="123"/>
      <c r="GZ191" s="123"/>
      <c r="HA191" s="123"/>
      <c r="HB191" s="123"/>
      <c r="HC191" s="123"/>
      <c r="HD191" s="123"/>
    </row>
    <row r="192" spans="1:212" x14ac:dyDescent="0.25">
      <c r="A192" s="81" t="s">
        <v>667</v>
      </c>
      <c r="B192" s="84" t="s">
        <v>703</v>
      </c>
      <c r="C192" s="82" t="s">
        <v>668</v>
      </c>
      <c r="D192" s="83">
        <v>62.028799798338397</v>
      </c>
      <c r="E192" s="83">
        <v>1.0009557919944543</v>
      </c>
      <c r="F192" s="83">
        <v>21.975863626337844</v>
      </c>
      <c r="G192" s="147">
        <v>7.2199056811856019</v>
      </c>
      <c r="H192" s="83">
        <v>0.39492064825804285</v>
      </c>
      <c r="I192" s="83">
        <v>2.065981157243538</v>
      </c>
      <c r="J192" s="83">
        <v>7.4572781984896391E-2</v>
      </c>
      <c r="K192" s="83">
        <v>0.15964877270005987</v>
      </c>
      <c r="L192" s="83">
        <v>4.9921751094959514</v>
      </c>
      <c r="M192" s="83">
        <v>8.7176632461216916E-2</v>
      </c>
      <c r="N192" s="111">
        <f t="shared" si="23"/>
        <v>100.00000000000001</v>
      </c>
      <c r="O192" s="83">
        <v>4.7869999999999999</v>
      </c>
      <c r="S192" s="112"/>
      <c r="T192" s="112">
        <f t="shared" si="24"/>
        <v>7.6148263294436447</v>
      </c>
      <c r="U192" s="83">
        <f t="shared" si="25"/>
        <v>84.004663424676238</v>
      </c>
      <c r="V192" s="147">
        <v>7.2199056811856019</v>
      </c>
      <c r="W192" s="83">
        <v>0.39492064825804285</v>
      </c>
      <c r="AA192" s="117"/>
      <c r="AC192" s="84">
        <v>140.9</v>
      </c>
      <c r="AD192" s="84">
        <v>212.7</v>
      </c>
      <c r="AE192" s="84">
        <v>53.12</v>
      </c>
      <c r="AF192" s="84">
        <v>684.8</v>
      </c>
      <c r="AG192" s="84">
        <v>4.0519999999999996</v>
      </c>
      <c r="AH192" s="84">
        <v>2.4889999999999999</v>
      </c>
      <c r="AI192" s="84">
        <v>12.85</v>
      </c>
      <c r="AJ192" s="84">
        <v>38.44</v>
      </c>
      <c r="AK192" s="84">
        <v>82.25</v>
      </c>
      <c r="AL192" s="84">
        <v>9.1509999999999998</v>
      </c>
      <c r="AM192" s="84">
        <v>33.25</v>
      </c>
      <c r="AN192" s="84">
        <v>6.3019999999999996</v>
      </c>
      <c r="AO192" s="84">
        <v>1.298</v>
      </c>
      <c r="AP192" s="84">
        <v>4.8819999999999997</v>
      </c>
      <c r="AQ192" s="84">
        <v>0.80900000000000005</v>
      </c>
      <c r="AR192" s="84">
        <v>4.8479999999999999</v>
      </c>
      <c r="AS192" s="84">
        <v>0.93799999999999994</v>
      </c>
      <c r="AT192" s="84">
        <v>2.7240000000000002</v>
      </c>
      <c r="AU192" s="84">
        <v>0.42099999999999999</v>
      </c>
      <c r="AV192" s="84">
        <v>2.972</v>
      </c>
      <c r="AW192" s="84">
        <v>0.48</v>
      </c>
      <c r="AX192" s="84">
        <v>23.77</v>
      </c>
      <c r="AY192" s="82">
        <v>164.9</v>
      </c>
      <c r="AZ192" s="84">
        <v>4.6040000000000001</v>
      </c>
      <c r="BA192" s="84">
        <v>18.03</v>
      </c>
      <c r="BB192" s="84">
        <v>1.5429999999999999</v>
      </c>
      <c r="BC192" s="84">
        <v>28.5</v>
      </c>
      <c r="BD192" s="84">
        <v>8.6780000000000008</v>
      </c>
      <c r="BE192" s="84"/>
      <c r="BF192" s="84">
        <v>9.5282</v>
      </c>
      <c r="BG192" s="82">
        <v>13</v>
      </c>
      <c r="BH192" s="82">
        <v>98.79</v>
      </c>
      <c r="BI192" s="82">
        <v>102.5</v>
      </c>
      <c r="BJ192" s="82">
        <v>12.86</v>
      </c>
      <c r="BK192" s="82">
        <v>27.26</v>
      </c>
      <c r="BL192" s="82" t="s">
        <v>644</v>
      </c>
      <c r="BM192" s="84">
        <v>4.9969999999999999</v>
      </c>
      <c r="BN192" s="84">
        <v>3.0379999999999998</v>
      </c>
      <c r="BO192" s="84">
        <v>0.83699999999999997</v>
      </c>
      <c r="BP192" s="84">
        <v>36.840000000000003</v>
      </c>
      <c r="BQ192" s="84">
        <v>2.7280000000000002</v>
      </c>
      <c r="BR192" s="84">
        <v>0.13200000000000001</v>
      </c>
      <c r="BS192" s="84" t="s">
        <v>644</v>
      </c>
      <c r="BU192" s="114">
        <f t="shared" si="26"/>
        <v>290004.7782779457</v>
      </c>
      <c r="BV192" s="114">
        <f t="shared" si="27"/>
        <v>6001.2225545572837</v>
      </c>
      <c r="BW192" s="114">
        <f t="shared" si="28"/>
        <v>116336.4663275964</v>
      </c>
      <c r="BX192" s="114">
        <f t="shared" si="29"/>
        <v>50508.139574649693</v>
      </c>
      <c r="BY192" s="114">
        <f t="shared" si="30"/>
        <v>3058.9229402646097</v>
      </c>
      <c r="BZ192" s="114">
        <f t="shared" si="31"/>
        <v>12460.496927529903</v>
      </c>
      <c r="CA192" s="114">
        <f t="shared" si="32"/>
        <v>533.06172676202027</v>
      </c>
      <c r="CB192" s="114">
        <f t="shared" si="33"/>
        <v>1184.5490670887127</v>
      </c>
      <c r="CC192" s="114">
        <f t="shared" si="34"/>
        <v>41446.872657668908</v>
      </c>
      <c r="CD192" s="114">
        <f t="shared" si="35"/>
        <v>380.55681264696426</v>
      </c>
      <c r="CE192" s="82"/>
      <c r="CF192" s="83">
        <f t="shared" si="36"/>
        <v>4.0534610993770483</v>
      </c>
      <c r="CG192" s="118"/>
      <c r="CH192" s="111"/>
      <c r="CI192" s="83">
        <f t="shared" si="37"/>
        <v>2.8225875830425853</v>
      </c>
      <c r="CJ192" s="83"/>
      <c r="CK192" s="83">
        <f t="shared" si="38"/>
        <v>1.446244477172312</v>
      </c>
      <c r="CL192" s="114"/>
      <c r="CO192" s="125">
        <f t="shared" si="39"/>
        <v>-1.1204130911993628</v>
      </c>
      <c r="CP192" s="125">
        <f t="shared" si="40"/>
        <v>-1.6546045962041402</v>
      </c>
      <c r="CQ192" s="115">
        <f t="shared" si="41"/>
        <v>68.472071839916055</v>
      </c>
      <c r="CR192" s="115">
        <f t="shared" si="42"/>
        <v>73.288031104416959</v>
      </c>
      <c r="CW192" s="84" t="str">
        <f t="shared" si="43"/>
        <v>Brab 13</v>
      </c>
      <c r="CX192" s="84">
        <f t="shared" si="44"/>
        <v>124</v>
      </c>
      <c r="CY192" s="84">
        <f t="shared" si="44"/>
        <v>101.79455445544554</v>
      </c>
      <c r="CZ192" s="84">
        <f t="shared" si="44"/>
        <v>75.008196721311478</v>
      </c>
      <c r="DA192" s="84">
        <f t="shared" si="44"/>
        <v>55.416666666666671</v>
      </c>
      <c r="DC192" s="84">
        <f t="shared" si="45"/>
        <v>32.317948717948717</v>
      </c>
      <c r="DD192" s="84">
        <f t="shared" si="45"/>
        <v>17.659863945578234</v>
      </c>
      <c r="DE192" s="84">
        <f t="shared" si="45"/>
        <v>18.849420849420849</v>
      </c>
      <c r="DG192" s="84">
        <f t="shared" si="46"/>
        <v>15.055900621118012</v>
      </c>
      <c r="DH192" s="84">
        <f t="shared" si="46"/>
        <v>13.064066852367686</v>
      </c>
      <c r="DI192" s="84">
        <f t="shared" si="46"/>
        <v>12.971428571428573</v>
      </c>
      <c r="DK192" s="84">
        <f t="shared" si="47"/>
        <v>14.220095693779905</v>
      </c>
      <c r="DL192" s="84">
        <f t="shared" si="47"/>
        <v>14.906832298136646</v>
      </c>
      <c r="DN192" s="84" t="str">
        <f t="shared" si="48"/>
        <v>Brab 13</v>
      </c>
      <c r="DO192" s="84">
        <f t="shared" si="49"/>
        <v>0.98564102564102563</v>
      </c>
      <c r="DP192" s="84">
        <f t="shared" si="49"/>
        <v>1.2095588235294117</v>
      </c>
      <c r="DQ192" s="84">
        <f t="shared" si="49"/>
        <v>1.0056043956043956</v>
      </c>
      <c r="DR192" s="84">
        <f t="shared" si="49"/>
        <v>0.96656976744186052</v>
      </c>
      <c r="DS192" s="84" t="e">
        <v>#N/A</v>
      </c>
      <c r="DT192" s="84">
        <f t="shared" si="50"/>
        <v>0.94059701492537306</v>
      </c>
      <c r="DU192" s="84">
        <f t="shared" si="50"/>
        <v>0.93381294964028783</v>
      </c>
      <c r="DV192" s="84">
        <f t="shared" si="50"/>
        <v>0.87178571428571427</v>
      </c>
      <c r="DW192" s="84" t="e">
        <v>#N/A</v>
      </c>
      <c r="DX192" s="84">
        <f t="shared" si="51"/>
        <v>0.84313043478260863</v>
      </c>
      <c r="DY192" s="84">
        <f t="shared" si="51"/>
        <v>0.78166666666666662</v>
      </c>
      <c r="DZ192" s="84">
        <f t="shared" si="51"/>
        <v>0.81556886227544922</v>
      </c>
      <c r="EA192" s="84" t="e">
        <v>#N/A</v>
      </c>
      <c r="EB192" s="84">
        <f t="shared" si="52"/>
        <v>0.92585669781931468</v>
      </c>
      <c r="EC192" s="84">
        <f t="shared" si="52"/>
        <v>0.97959183673469385</v>
      </c>
      <c r="ED192" s="84">
        <f t="shared" si="53"/>
        <v>8.3183333333333334</v>
      </c>
      <c r="EE192" s="84">
        <f t="shared" si="54"/>
        <v>3.8368771818470329</v>
      </c>
      <c r="EF192" s="84">
        <f t="shared" si="55"/>
        <v>1.01</v>
      </c>
      <c r="EG192" s="84">
        <f t="shared" si="56"/>
        <v>0.69027835884064193</v>
      </c>
      <c r="EH192" s="84">
        <f t="shared" si="57"/>
        <v>188.76499999999999</v>
      </c>
      <c r="EJ192" s="84" t="str">
        <f t="shared" si="58"/>
        <v>Brab 13</v>
      </c>
      <c r="EK192" s="84">
        <f t="shared" si="59"/>
        <v>0.39058823529411762</v>
      </c>
      <c r="EL192" s="84">
        <f t="shared" si="60"/>
        <v>49.930690093185902</v>
      </c>
      <c r="EM192" s="84">
        <f t="shared" si="61"/>
        <v>212.7</v>
      </c>
      <c r="EN192" s="84">
        <f t="shared" si="62"/>
        <v>57.066666666666663</v>
      </c>
      <c r="EO192" s="84">
        <f t="shared" si="63"/>
        <v>64.25</v>
      </c>
      <c r="EP192" s="84">
        <f t="shared" si="64"/>
        <v>7.2120000000000006</v>
      </c>
      <c r="EQ192" s="84">
        <f t="shared" si="64"/>
        <v>9.6437499999999989</v>
      </c>
      <c r="ER192" s="84">
        <f t="shared" si="65"/>
        <v>8.2249999999999996</v>
      </c>
      <c r="ES192" s="84">
        <f t="shared" si="66"/>
        <v>4.15625</v>
      </c>
      <c r="ET192" s="84">
        <f t="shared" si="67"/>
        <v>0.66777257383190602</v>
      </c>
      <c r="EU192" s="84">
        <f t="shared" si="68"/>
        <v>1.8416000000000001</v>
      </c>
      <c r="EV192" s="84">
        <f t="shared" si="69"/>
        <v>1.8738636363636365</v>
      </c>
      <c r="EW192" s="84">
        <f t="shared" si="70"/>
        <v>1.9096969696969697</v>
      </c>
      <c r="EX192" s="84">
        <f t="shared" si="71"/>
        <v>0.71437187014324954</v>
      </c>
      <c r="EY192" s="84">
        <f t="shared" si="72"/>
        <v>0.67914285714285716</v>
      </c>
      <c r="EZ192" s="84">
        <f t="shared" si="73"/>
        <v>0.84914285714285709</v>
      </c>
      <c r="FB192" s="84">
        <f t="shared" si="74"/>
        <v>0.67656832398457134</v>
      </c>
      <c r="FD192" s="84">
        <f t="shared" si="75"/>
        <v>5.1518238821960107</v>
      </c>
      <c r="FE192" s="84">
        <f t="shared" si="76"/>
        <v>5.1514559936775145E-3</v>
      </c>
      <c r="FF192" s="84">
        <f t="shared" si="76"/>
        <v>0.10599097897019003</v>
      </c>
      <c r="FG192" s="84">
        <f t="shared" si="77"/>
        <v>1.329757168061633E-3</v>
      </c>
      <c r="FH192" s="84">
        <f t="shared" si="78"/>
        <v>0.43115290614749541</v>
      </c>
      <c r="FI192" s="84">
        <f t="shared" si="79"/>
        <v>3.7886249646826586</v>
      </c>
      <c r="FJ192" s="84">
        <f t="shared" si="80"/>
        <v>2.5757279968387572E-3</v>
      </c>
      <c r="FK192" s="84">
        <f t="shared" si="80"/>
        <v>5.2995489485095013E-2</v>
      </c>
      <c r="FL192" s="84">
        <f t="shared" si="81"/>
        <v>1.329757168061633E-3</v>
      </c>
      <c r="FM192" s="84">
        <f t="shared" si="82"/>
        <v>0.2155764530737477</v>
      </c>
      <c r="FN192" s="84">
        <f t="shared" si="83"/>
        <v>3.7886249646826586</v>
      </c>
      <c r="FO192" s="84">
        <f t="shared" si="84"/>
        <v>0.25777962615853556</v>
      </c>
      <c r="FP192" s="84">
        <f t="shared" si="85"/>
        <v>5.0772511002111145</v>
      </c>
      <c r="FQ192" s="84">
        <f t="shared" si="86"/>
        <v>24.91250810110175</v>
      </c>
      <c r="FR192" s="84">
        <f t="shared" si="87"/>
        <v>443.81075826312377</v>
      </c>
      <c r="FS192" s="84">
        <f t="shared" si="88"/>
        <v>0.51917900403768502</v>
      </c>
      <c r="FT192" s="84">
        <f t="shared" si="89"/>
        <v>4.3236877523553163</v>
      </c>
      <c r="FU192" s="84">
        <f t="shared" si="90"/>
        <v>0.22248614410134598</v>
      </c>
      <c r="FW192" s="84">
        <f t="shared" si="91"/>
        <v>0.99999999999999989</v>
      </c>
      <c r="FX192" s="84">
        <f t="shared" si="92"/>
        <v>62.02879979833839</v>
      </c>
      <c r="FY192" s="84">
        <f t="shared" si="93"/>
        <v>21.975863626337841</v>
      </c>
      <c r="FZ192" s="84">
        <f t="shared" si="93"/>
        <v>7.2199056811856011</v>
      </c>
      <c r="GA192" s="84">
        <f t="shared" si="93"/>
        <v>0.39492064825804279</v>
      </c>
      <c r="GB192" s="84">
        <f t="shared" si="93"/>
        <v>2.0659811572435376</v>
      </c>
      <c r="GC192" s="84">
        <f t="shared" si="93"/>
        <v>7.4572781984896377E-2</v>
      </c>
      <c r="GD192" s="84">
        <f t="shared" si="93"/>
        <v>0.15964877270005984</v>
      </c>
      <c r="GE192" s="84">
        <f t="shared" si="93"/>
        <v>4.9921751094959506</v>
      </c>
      <c r="GF192" s="84">
        <f t="shared" si="94"/>
        <v>1.0009557919944541</v>
      </c>
      <c r="GG192" s="84">
        <f t="shared" si="95"/>
        <v>8.7176632461216902E-2</v>
      </c>
      <c r="GH192" s="84">
        <f t="shared" si="96"/>
        <v>100</v>
      </c>
      <c r="GU192" s="123"/>
      <c r="GV192" s="123"/>
      <c r="GW192" s="123"/>
      <c r="GX192" s="123"/>
      <c r="GY192" s="123"/>
      <c r="GZ192" s="123"/>
      <c r="HA192" s="123"/>
      <c r="HB192" s="123"/>
      <c r="HC192" s="123"/>
      <c r="HD192" s="123"/>
    </row>
    <row r="193" spans="1:212" x14ac:dyDescent="0.25">
      <c r="A193" s="81" t="s">
        <v>673</v>
      </c>
      <c r="B193" s="84" t="s">
        <v>703</v>
      </c>
      <c r="C193" s="82" t="s">
        <v>674</v>
      </c>
      <c r="D193" s="83">
        <v>64.413139700013474</v>
      </c>
      <c r="E193" s="83">
        <v>1.0386541033056564</v>
      </c>
      <c r="F193" s="83">
        <v>20.236133138456111</v>
      </c>
      <c r="G193" s="147">
        <v>7.8189300411522629</v>
      </c>
      <c r="H193" s="83">
        <v>0.13786526520923387</v>
      </c>
      <c r="I193" s="83">
        <v>2.0897471779083867</v>
      </c>
      <c r="J193" s="83">
        <v>0.10262151320085829</v>
      </c>
      <c r="K193" s="83">
        <v>0.46335168081599648</v>
      </c>
      <c r="L193" s="83">
        <v>3.5927895429714627</v>
      </c>
      <c r="M193" s="83">
        <v>0.10676783696654951</v>
      </c>
      <c r="N193" s="111">
        <f t="shared" si="23"/>
        <v>99.999999999999986</v>
      </c>
      <c r="O193" s="83">
        <v>4.4260000000000002</v>
      </c>
      <c r="S193" s="112"/>
      <c r="T193" s="112">
        <f t="shared" si="24"/>
        <v>7.9567953063614967</v>
      </c>
      <c r="U193" s="83">
        <f t="shared" si="25"/>
        <v>84.649272838469585</v>
      </c>
      <c r="V193" s="147">
        <v>7.8189300411522629</v>
      </c>
      <c r="W193" s="83">
        <v>0.13786526520923387</v>
      </c>
      <c r="AA193" s="117"/>
      <c r="AC193" s="84">
        <v>114.6</v>
      </c>
      <c r="AD193" s="84">
        <v>152.30000000000001</v>
      </c>
      <c r="AE193" s="84">
        <v>90.15</v>
      </c>
      <c r="AF193" s="84">
        <v>396.2</v>
      </c>
      <c r="AG193" s="84">
        <v>3.0259999999999998</v>
      </c>
      <c r="AH193" s="84">
        <v>3.6840000000000002</v>
      </c>
      <c r="AI193" s="84">
        <v>10.85</v>
      </c>
      <c r="AJ193" s="84">
        <v>36.15</v>
      </c>
      <c r="AK193" s="84">
        <v>81.13</v>
      </c>
      <c r="AL193" s="84">
        <v>8.5630000000000006</v>
      </c>
      <c r="AM193" s="84">
        <v>31.3</v>
      </c>
      <c r="AN193" s="84">
        <v>5.8419999999999996</v>
      </c>
      <c r="AO193" s="84">
        <v>1.1950000000000001</v>
      </c>
      <c r="AP193" s="84">
        <v>4.5350000000000001</v>
      </c>
      <c r="AQ193" s="84">
        <v>0.70299999999999996</v>
      </c>
      <c r="AR193" s="84">
        <v>4.2759999999999998</v>
      </c>
      <c r="AS193" s="84">
        <v>0.85599999999999998</v>
      </c>
      <c r="AT193" s="84">
        <v>2.5649999999999999</v>
      </c>
      <c r="AU193" s="84">
        <v>0.41199999999999998</v>
      </c>
      <c r="AV193" s="84">
        <v>2.9009999999999998</v>
      </c>
      <c r="AW193" s="84">
        <v>0.45200000000000001</v>
      </c>
      <c r="AX193" s="84">
        <v>24.18</v>
      </c>
      <c r="AY193" s="82">
        <v>199.5</v>
      </c>
      <c r="AZ193" s="84">
        <v>5.4349999999999996</v>
      </c>
      <c r="BA193" s="84">
        <v>18.73</v>
      </c>
      <c r="BB193" s="84">
        <v>1.615</v>
      </c>
      <c r="BC193" s="84">
        <v>26.93</v>
      </c>
      <c r="BD193" s="84">
        <v>4.718</v>
      </c>
      <c r="BE193" s="84"/>
      <c r="BF193" s="84">
        <v>106.77119999999999</v>
      </c>
      <c r="BG193" s="82">
        <v>3.4510000000000001</v>
      </c>
      <c r="BH193" s="82">
        <v>94.67</v>
      </c>
      <c r="BI193" s="82">
        <v>104.8</v>
      </c>
      <c r="BJ193" s="82">
        <v>10.199999999999999</v>
      </c>
      <c r="BK193" s="82">
        <v>25.97</v>
      </c>
      <c r="BL193" s="82" t="s">
        <v>644</v>
      </c>
      <c r="BM193" s="84">
        <v>3.9929999999999999</v>
      </c>
      <c r="BN193" s="84">
        <v>3.3180000000000001</v>
      </c>
      <c r="BO193" s="84">
        <v>0.33700000000000002</v>
      </c>
      <c r="BP193" s="84">
        <v>53.41</v>
      </c>
      <c r="BQ193" s="84">
        <v>2.4660000000000002</v>
      </c>
      <c r="BR193" s="84">
        <v>1.0129999999999999</v>
      </c>
      <c r="BS193" s="84">
        <v>0.16200000000000001</v>
      </c>
      <c r="BU193" s="114">
        <f t="shared" si="26"/>
        <v>301152.34145460842</v>
      </c>
      <c r="BV193" s="114">
        <f t="shared" si="27"/>
        <v>6227.2424826289553</v>
      </c>
      <c r="BW193" s="114">
        <f t="shared" si="28"/>
        <v>107126.63044747293</v>
      </c>
      <c r="BX193" s="114">
        <f t="shared" si="29"/>
        <v>54698.721462811285</v>
      </c>
      <c r="BY193" s="114">
        <f t="shared" si="30"/>
        <v>1067.8581235859733</v>
      </c>
      <c r="BZ193" s="114">
        <f t="shared" si="31"/>
        <v>12603.83629267158</v>
      </c>
      <c r="CA193" s="114">
        <f t="shared" si="32"/>
        <v>733.5598803442839</v>
      </c>
      <c r="CB193" s="114">
        <f t="shared" si="33"/>
        <v>3437.9393712957103</v>
      </c>
      <c r="CC193" s="114">
        <f t="shared" si="34"/>
        <v>29828.659333301668</v>
      </c>
      <c r="CD193" s="114">
        <f t="shared" si="35"/>
        <v>466.07934468306979</v>
      </c>
      <c r="CE193" s="82"/>
      <c r="CF193" s="83">
        <f t="shared" si="36"/>
        <v>4.33984702694175</v>
      </c>
      <c r="CG193" s="118"/>
      <c r="CH193" s="111"/>
      <c r="CI193" s="83">
        <f t="shared" si="37"/>
        <v>3.18307550455896</v>
      </c>
      <c r="CJ193" s="83"/>
      <c r="CK193" s="83">
        <f t="shared" si="38"/>
        <v>2.1762839007501444</v>
      </c>
      <c r="CL193" s="114"/>
      <c r="CO193" s="125">
        <f t="shared" si="39"/>
        <v>6.10516113650732E-2</v>
      </c>
      <c r="CP193" s="125">
        <f t="shared" si="40"/>
        <v>-3.4717835515336217</v>
      </c>
      <c r="CQ193" s="115">
        <f t="shared" si="41"/>
        <v>65.764945282371329</v>
      </c>
      <c r="CR193" s="115">
        <f t="shared" si="42"/>
        <v>71.428048735867691</v>
      </c>
      <c r="CW193" s="84" t="str">
        <f t="shared" si="43"/>
        <v>Brab 22</v>
      </c>
      <c r="CX193" s="84">
        <f t="shared" si="44"/>
        <v>116.61290322580645</v>
      </c>
      <c r="CY193" s="84">
        <f t="shared" si="44"/>
        <v>100.40841584158414</v>
      </c>
      <c r="CZ193" s="84">
        <f t="shared" si="44"/>
        <v>70.188524590163937</v>
      </c>
      <c r="DA193" s="84">
        <f t="shared" si="44"/>
        <v>52.166666666666671</v>
      </c>
      <c r="DC193" s="84">
        <f t="shared" si="45"/>
        <v>29.958974358974356</v>
      </c>
      <c r="DD193" s="84">
        <f t="shared" si="45"/>
        <v>16.258503401360546</v>
      </c>
      <c r="DE193" s="84">
        <f t="shared" si="45"/>
        <v>17.509652509652511</v>
      </c>
      <c r="DG193" s="84">
        <f t="shared" si="46"/>
        <v>13.279503105590061</v>
      </c>
      <c r="DH193" s="84">
        <f t="shared" si="46"/>
        <v>11.92200557103064</v>
      </c>
      <c r="DI193" s="84">
        <f t="shared" si="46"/>
        <v>12.214285714285715</v>
      </c>
      <c r="DK193" s="84">
        <f t="shared" si="47"/>
        <v>13.880382775119617</v>
      </c>
      <c r="DL193" s="84">
        <f t="shared" si="47"/>
        <v>14.037267080745343</v>
      </c>
      <c r="DN193" s="84" t="str">
        <f t="shared" si="48"/>
        <v>Brab 22</v>
      </c>
      <c r="DO193" s="84">
        <f t="shared" si="49"/>
        <v>0.92692307692307685</v>
      </c>
      <c r="DP193" s="84">
        <f t="shared" si="49"/>
        <v>1.1930882352941177</v>
      </c>
      <c r="DQ193" s="84">
        <f t="shared" si="49"/>
        <v>0.94098901098901111</v>
      </c>
      <c r="DR193" s="84">
        <f t="shared" si="49"/>
        <v>0.90988372093023262</v>
      </c>
      <c r="DS193" s="84" t="e">
        <v>#N/A</v>
      </c>
      <c r="DT193" s="84">
        <f t="shared" si="50"/>
        <v>0.87194029850746257</v>
      </c>
      <c r="DU193" s="84">
        <f t="shared" si="50"/>
        <v>0.85971223021582743</v>
      </c>
      <c r="DV193" s="84">
        <f t="shared" si="50"/>
        <v>0.80982142857142869</v>
      </c>
      <c r="DW193" s="84" t="e">
        <v>#N/A</v>
      </c>
      <c r="DX193" s="84">
        <f t="shared" si="51"/>
        <v>0.74365217391304339</v>
      </c>
      <c r="DY193" s="84">
        <f t="shared" si="51"/>
        <v>0.71333333333333337</v>
      </c>
      <c r="DZ193" s="84">
        <f t="shared" si="51"/>
        <v>0.76796407185628746</v>
      </c>
      <c r="EA193" s="84" t="e">
        <v>#N/A</v>
      </c>
      <c r="EB193" s="84">
        <f t="shared" si="52"/>
        <v>0.9037383177570093</v>
      </c>
      <c r="EC193" s="84">
        <f t="shared" si="52"/>
        <v>0.9224489795918368</v>
      </c>
      <c r="ED193" s="84">
        <f t="shared" si="53"/>
        <v>8.3073793890950611</v>
      </c>
      <c r="EE193" s="84">
        <f t="shared" si="54"/>
        <v>3.892419741361222</v>
      </c>
      <c r="EF193" s="84">
        <f t="shared" si="55"/>
        <v>0.94601769911504408</v>
      </c>
      <c r="EG193" s="84">
        <f t="shared" si="56"/>
        <v>0.68502101172453222</v>
      </c>
      <c r="EH193" s="84">
        <f t="shared" si="57"/>
        <v>180.88000000000002</v>
      </c>
      <c r="EJ193" s="84" t="str">
        <f t="shared" si="58"/>
        <v>Brab 22</v>
      </c>
      <c r="EK193" s="84">
        <f t="shared" si="59"/>
        <v>0.66286764705882362</v>
      </c>
      <c r="EL193" s="84">
        <f t="shared" si="60"/>
        <v>35.934328685489525</v>
      </c>
      <c r="EM193" s="84">
        <f t="shared" si="61"/>
        <v>152.30000000000001</v>
      </c>
      <c r="EN193" s="84">
        <f t="shared" si="62"/>
        <v>33.016666666666666</v>
      </c>
      <c r="EO193" s="84">
        <f t="shared" si="63"/>
        <v>54.249999999999993</v>
      </c>
      <c r="EP193" s="84">
        <f t="shared" si="64"/>
        <v>7.492</v>
      </c>
      <c r="EQ193" s="84">
        <f t="shared" si="64"/>
        <v>10.09375</v>
      </c>
      <c r="ER193" s="84">
        <f t="shared" si="65"/>
        <v>8.1129999999999995</v>
      </c>
      <c r="ES193" s="84">
        <f t="shared" si="66"/>
        <v>3.9125000000000001</v>
      </c>
      <c r="ET193" s="84">
        <f t="shared" si="67"/>
        <v>0.81784110352434791</v>
      </c>
      <c r="EU193" s="84">
        <f t="shared" si="68"/>
        <v>2.1739999999999999</v>
      </c>
      <c r="EV193" s="84">
        <f t="shared" si="69"/>
        <v>2.2670454545454546</v>
      </c>
      <c r="EW193" s="84">
        <f t="shared" si="70"/>
        <v>1.7703030303030303</v>
      </c>
      <c r="EX193" s="84">
        <f t="shared" si="71"/>
        <v>0.74127676781007434</v>
      </c>
      <c r="EY193" s="84">
        <f t="shared" si="72"/>
        <v>0.69085714285714284</v>
      </c>
      <c r="EZ193" s="84">
        <f t="shared" si="73"/>
        <v>0.82885714285714285</v>
      </c>
      <c r="FB193" s="84">
        <f t="shared" si="74"/>
        <v>0.71064595994576185</v>
      </c>
      <c r="FD193" s="84">
        <f t="shared" si="75"/>
        <v>4.0561412237874599</v>
      </c>
      <c r="FE193" s="84">
        <f t="shared" si="76"/>
        <v>1.4951169075408879E-2</v>
      </c>
      <c r="FF193" s="84">
        <f t="shared" si="76"/>
        <v>7.6280032759479061E-2</v>
      </c>
      <c r="FG193" s="84">
        <f t="shared" si="77"/>
        <v>1.8299128602150198E-3</v>
      </c>
      <c r="FH193" s="84">
        <f t="shared" si="78"/>
        <v>0.39702046573388494</v>
      </c>
      <c r="FI193" s="84">
        <f t="shared" si="79"/>
        <v>4.183962129637985</v>
      </c>
      <c r="FJ193" s="84">
        <f t="shared" si="80"/>
        <v>7.4755845377044395E-3</v>
      </c>
      <c r="FK193" s="84">
        <f t="shared" si="80"/>
        <v>3.814001637973953E-2</v>
      </c>
      <c r="FL193" s="84">
        <f t="shared" si="81"/>
        <v>1.8299128602150198E-3</v>
      </c>
      <c r="FM193" s="84">
        <f t="shared" si="82"/>
        <v>0.19851023286694247</v>
      </c>
      <c r="FN193" s="84">
        <f t="shared" si="83"/>
        <v>4.183962129637985</v>
      </c>
      <c r="FO193" s="84">
        <f t="shared" si="84"/>
        <v>0.2297896700772056</v>
      </c>
      <c r="FP193" s="84">
        <f t="shared" si="85"/>
        <v>3.9535197105866016</v>
      </c>
      <c r="FQ193" s="84">
        <f t="shared" si="86"/>
        <v>22.383900928792571</v>
      </c>
      <c r="FR193" s="84">
        <f t="shared" si="87"/>
        <v>245.3250773993808</v>
      </c>
      <c r="FS193" s="84">
        <f t="shared" si="88"/>
        <v>0.55670458462599104</v>
      </c>
      <c r="FT193" s="84">
        <f t="shared" si="89"/>
        <v>3.7400896242674939</v>
      </c>
      <c r="FU193" s="84">
        <f t="shared" si="90"/>
        <v>0.21090072183282771</v>
      </c>
      <c r="FW193" s="84">
        <f t="shared" si="91"/>
        <v>1.0000000000000002</v>
      </c>
      <c r="FX193" s="84">
        <f t="shared" si="92"/>
        <v>64.413139700013488</v>
      </c>
      <c r="FY193" s="84">
        <f t="shared" si="93"/>
        <v>20.236133138456115</v>
      </c>
      <c r="FZ193" s="84">
        <f t="shared" si="93"/>
        <v>7.8189300411522646</v>
      </c>
      <c r="GA193" s="84">
        <f t="shared" si="93"/>
        <v>0.13786526520923389</v>
      </c>
      <c r="GB193" s="84">
        <f t="shared" si="93"/>
        <v>2.0897471779083872</v>
      </c>
      <c r="GC193" s="84">
        <f t="shared" si="93"/>
        <v>0.10262151320085831</v>
      </c>
      <c r="GD193" s="84">
        <f t="shared" si="93"/>
        <v>0.46335168081599659</v>
      </c>
      <c r="GE193" s="84">
        <f t="shared" si="93"/>
        <v>3.5927895429714636</v>
      </c>
      <c r="GF193" s="84">
        <f t="shared" si="94"/>
        <v>1.0386541033056567</v>
      </c>
      <c r="GG193" s="84">
        <f t="shared" si="95"/>
        <v>0.10676783696654954</v>
      </c>
      <c r="GH193" s="84">
        <f t="shared" si="96"/>
        <v>100.00000000000001</v>
      </c>
      <c r="GU193" s="123"/>
      <c r="GV193" s="123"/>
      <c r="GW193" s="123"/>
      <c r="GX193" s="123"/>
      <c r="GY193" s="123"/>
      <c r="GZ193" s="123"/>
      <c r="HA193" s="123"/>
      <c r="HB193" s="123"/>
      <c r="HC193" s="123"/>
      <c r="HD193" s="123"/>
    </row>
    <row r="194" spans="1:212" x14ac:dyDescent="0.25">
      <c r="A194" s="81" t="s">
        <v>693</v>
      </c>
      <c r="B194" s="84" t="s">
        <v>703</v>
      </c>
      <c r="C194" s="82" t="s">
        <v>692</v>
      </c>
      <c r="D194" s="83">
        <v>60.805574645057135</v>
      </c>
      <c r="E194" s="83">
        <v>1.0548545240726162</v>
      </c>
      <c r="F194" s="83">
        <v>21.692404420780431</v>
      </c>
      <c r="G194" s="147">
        <v>8.3529856560672968</v>
      </c>
      <c r="H194" s="83">
        <v>0.21932618817351421</v>
      </c>
      <c r="I194" s="83">
        <v>2.4334762783061343</v>
      </c>
      <c r="J194" s="83">
        <v>0.18799387557729791</v>
      </c>
      <c r="K194" s="83">
        <v>0.48042879314198356</v>
      </c>
      <c r="L194" s="83">
        <v>4.6894027852337095</v>
      </c>
      <c r="M194" s="83">
        <v>8.3552833589910183E-2</v>
      </c>
      <c r="N194" s="111">
        <f t="shared" si="23"/>
        <v>100.00000000000001</v>
      </c>
      <c r="O194" s="83">
        <v>4.7699999999999996</v>
      </c>
      <c r="Q194" s="83">
        <v>2.4700000000000002</v>
      </c>
      <c r="R194" s="83">
        <v>4.9800000000000004</v>
      </c>
      <c r="S194" s="112">
        <f>Q194/R194</f>
        <v>0.49598393574297189</v>
      </c>
      <c r="T194" s="112">
        <f t="shared" si="24"/>
        <v>8.5723118442408115</v>
      </c>
      <c r="U194" s="83">
        <f t="shared" si="25"/>
        <v>82.497979065837569</v>
      </c>
      <c r="V194" s="147">
        <v>8.3529856560672968</v>
      </c>
      <c r="W194" s="83">
        <v>0.21932618817351421</v>
      </c>
      <c r="AA194" s="117"/>
      <c r="AT194" s="84"/>
      <c r="AY194" s="82"/>
      <c r="BB194" s="84"/>
      <c r="BC194" s="84"/>
      <c r="BD194" s="84"/>
      <c r="BE194" s="84"/>
      <c r="BF194" s="84"/>
      <c r="BU194" s="114">
        <f t="shared" si="26"/>
        <v>284285.80353533203</v>
      </c>
      <c r="BV194" s="114">
        <f t="shared" si="27"/>
        <v>6324.3719775352947</v>
      </c>
      <c r="BW194" s="114">
        <f t="shared" si="28"/>
        <v>114835.88173700697</v>
      </c>
      <c r="BX194" s="114">
        <f t="shared" si="29"/>
        <v>58434.802892385356</v>
      </c>
      <c r="BY194" s="114">
        <f t="shared" si="30"/>
        <v>1698.8271222688384</v>
      </c>
      <c r="BZ194" s="114">
        <f t="shared" si="31"/>
        <v>14676.960427609598</v>
      </c>
      <c r="CA194" s="114">
        <f t="shared" si="32"/>
        <v>1343.8192497125201</v>
      </c>
      <c r="CB194" s="114">
        <f t="shared" si="33"/>
        <v>3564.6467498254647</v>
      </c>
      <c r="CC194" s="114">
        <f t="shared" si="34"/>
        <v>38933.145536179647</v>
      </c>
      <c r="CD194" s="114">
        <f t="shared" si="35"/>
        <v>364.73764976806234</v>
      </c>
      <c r="CE194" s="82"/>
      <c r="CF194" s="83">
        <f t="shared" si="36"/>
        <v>3.9813967735758551</v>
      </c>
      <c r="CG194" s="118"/>
      <c r="CH194" s="111"/>
      <c r="CI194" s="83">
        <f t="shared" si="37"/>
        <v>2.8030813673567647</v>
      </c>
      <c r="CJ194" s="83"/>
      <c r="CK194" s="83">
        <f t="shared" si="38"/>
        <v>1.7812472160356347</v>
      </c>
      <c r="CL194" s="114"/>
      <c r="CO194" s="125">
        <f t="shared" si="39"/>
        <v>-0.47439943267625573</v>
      </c>
      <c r="CP194" s="125">
        <f t="shared" si="40"/>
        <v>-2.2623355920449333</v>
      </c>
      <c r="CQ194" s="115">
        <f t="shared" si="41"/>
        <v>65.631938151600124</v>
      </c>
      <c r="CR194" s="115">
        <f t="shared" si="42"/>
        <v>71.159868164095954</v>
      </c>
      <c r="GU194" s="123"/>
      <c r="GV194" s="123"/>
      <c r="GW194" s="123"/>
      <c r="GX194" s="123"/>
      <c r="GY194" s="123"/>
      <c r="GZ194" s="123"/>
      <c r="HA194" s="123"/>
      <c r="HB194" s="123"/>
      <c r="HC194" s="123"/>
      <c r="HD194" s="123"/>
    </row>
    <row r="195" spans="1:212" x14ac:dyDescent="0.25">
      <c r="A195" s="81" t="s">
        <v>693</v>
      </c>
      <c r="B195" s="84" t="s">
        <v>703</v>
      </c>
      <c r="C195" s="82" t="s">
        <v>694</v>
      </c>
      <c r="D195" s="83">
        <v>59.849508768612708</v>
      </c>
      <c r="E195" s="83">
        <v>0.98692993109151317</v>
      </c>
      <c r="F195" s="83">
        <v>20.382700261068937</v>
      </c>
      <c r="G195" s="147">
        <v>6.8753694494281508</v>
      </c>
      <c r="H195" s="83">
        <v>5.3813653084779345</v>
      </c>
      <c r="I195" s="83">
        <v>1.1843159173098157</v>
      </c>
      <c r="J195" s="83">
        <v>0.82071015322346885</v>
      </c>
      <c r="K195" s="83">
        <v>8.3109888934022158E-2</v>
      </c>
      <c r="L195" s="83">
        <v>3.4490603907619195</v>
      </c>
      <c r="M195" s="83">
        <v>0.98692993109151317</v>
      </c>
      <c r="N195" s="111">
        <f t="shared" si="23"/>
        <v>99.999999999999972</v>
      </c>
      <c r="O195" s="83">
        <v>4.87</v>
      </c>
      <c r="Q195" s="83">
        <v>4.72</v>
      </c>
      <c r="R195" s="83">
        <v>1.71</v>
      </c>
      <c r="S195" s="112">
        <f>Q195/R195</f>
        <v>2.7602339181286548</v>
      </c>
      <c r="T195" s="112">
        <f t="shared" si="24"/>
        <v>12.256734757906084</v>
      </c>
      <c r="U195" s="83">
        <f t="shared" si="25"/>
        <v>80.232209029681641</v>
      </c>
      <c r="V195" s="147">
        <v>6.8753694494281508</v>
      </c>
      <c r="W195" s="83">
        <v>5.3813653084779345</v>
      </c>
      <c r="AA195" s="117"/>
      <c r="AT195" s="84"/>
      <c r="AY195" s="82"/>
      <c r="BB195" s="84"/>
      <c r="BC195" s="84"/>
      <c r="BD195" s="84"/>
      <c r="BE195" s="84"/>
      <c r="BF195" s="84"/>
      <c r="BU195" s="114">
        <f t="shared" si="26"/>
        <v>279815.88515195547</v>
      </c>
      <c r="BV195" s="114">
        <f t="shared" si="27"/>
        <v>5917.1306161609882</v>
      </c>
      <c r="BW195" s="114">
        <f t="shared" si="28"/>
        <v>107902.53174602961</v>
      </c>
      <c r="BX195" s="114">
        <f t="shared" si="29"/>
        <v>48097.874835668837</v>
      </c>
      <c r="BY195" s="114">
        <f t="shared" si="30"/>
        <v>41682.251522314647</v>
      </c>
      <c r="BZ195" s="114">
        <f t="shared" si="31"/>
        <v>7142.9329338864536</v>
      </c>
      <c r="CA195" s="114">
        <f t="shared" si="32"/>
        <v>5866.6065527370483</v>
      </c>
      <c r="CB195" s="114">
        <f t="shared" si="33"/>
        <v>616.65204021080183</v>
      </c>
      <c r="CC195" s="114">
        <f t="shared" si="34"/>
        <v>28635.367083297813</v>
      </c>
      <c r="CD195" s="114">
        <f t="shared" si="35"/>
        <v>4308.2979725004107</v>
      </c>
      <c r="CE195" s="82"/>
      <c r="CF195" s="83">
        <f t="shared" si="36"/>
        <v>6.7336310281579097</v>
      </c>
      <c r="CG195" s="118"/>
      <c r="CH195" s="111"/>
      <c r="CI195" s="83">
        <f t="shared" si="37"/>
        <v>2.9362895005096838</v>
      </c>
      <c r="CJ195" s="83"/>
      <c r="CK195" s="83">
        <f t="shared" si="38"/>
        <v>1.9934036144578313</v>
      </c>
      <c r="CL195" s="114"/>
      <c r="CO195" s="125">
        <f t="shared" si="39"/>
        <v>1.307489665804745</v>
      </c>
      <c r="CP195" s="125">
        <f t="shared" si="40"/>
        <v>-2.6659400517982386</v>
      </c>
      <c r="CQ195" s="115">
        <f t="shared" si="41"/>
        <v>54.583711480273301</v>
      </c>
      <c r="CR195" s="115">
        <f t="shared" si="42"/>
        <v>53.609340375593263</v>
      </c>
      <c r="GU195" s="123"/>
      <c r="GV195" s="123"/>
      <c r="GW195" s="123"/>
      <c r="GX195" s="123"/>
      <c r="GY195" s="123"/>
      <c r="GZ195" s="123"/>
      <c r="HA195" s="123"/>
      <c r="HB195" s="123"/>
      <c r="HC195" s="123"/>
      <c r="HD195" s="123"/>
    </row>
    <row r="196" spans="1:212" x14ac:dyDescent="0.25">
      <c r="A196" s="81" t="s">
        <v>696</v>
      </c>
      <c r="B196" s="84" t="s">
        <v>703</v>
      </c>
      <c r="C196" s="82" t="s">
        <v>695</v>
      </c>
      <c r="D196" s="83">
        <v>61.172516999658704</v>
      </c>
      <c r="E196" s="83">
        <v>1.0816771246291581</v>
      </c>
      <c r="F196" s="83">
        <v>22.967260888970575</v>
      </c>
      <c r="G196" s="147">
        <v>6.996770721205599</v>
      </c>
      <c r="H196" s="83">
        <v>0.57759458111265738</v>
      </c>
      <c r="I196" s="83">
        <v>2.1108456509753473</v>
      </c>
      <c r="J196" s="83">
        <v>0.13652235553571901</v>
      </c>
      <c r="K196" s="83">
        <v>0.39906534695056323</v>
      </c>
      <c r="L196" s="83">
        <v>4.5472446113051017</v>
      </c>
      <c r="M196" s="83">
        <v>1.0501719656593769E-2</v>
      </c>
      <c r="N196" s="111">
        <f t="shared" si="23"/>
        <v>100.00000000000001</v>
      </c>
      <c r="O196" s="83">
        <v>4.84</v>
      </c>
      <c r="Q196" s="83">
        <v>2.5</v>
      </c>
      <c r="R196" s="83">
        <v>3.75</v>
      </c>
      <c r="S196" s="112">
        <f>Q196/R196</f>
        <v>0.66666666666666663</v>
      </c>
      <c r="T196" s="112">
        <f t="shared" si="24"/>
        <v>7.574365302318256</v>
      </c>
      <c r="U196" s="83">
        <f t="shared" si="25"/>
        <v>84.139777888629283</v>
      </c>
      <c r="V196" s="147">
        <v>6.996770721205599</v>
      </c>
      <c r="W196" s="83">
        <v>0.57759458111265738</v>
      </c>
      <c r="AA196" s="117"/>
      <c r="AT196" s="84"/>
      <c r="AY196" s="82"/>
      <c r="BB196" s="84"/>
      <c r="BC196" s="84"/>
      <c r="BD196" s="84"/>
      <c r="BE196" s="84"/>
      <c r="BF196" s="84"/>
      <c r="BU196" s="114">
        <f t="shared" si="26"/>
        <v>286001.37818022247</v>
      </c>
      <c r="BV196" s="114">
        <f t="shared" si="27"/>
        <v>6485.1866675737656</v>
      </c>
      <c r="BW196" s="114">
        <f t="shared" si="28"/>
        <v>121584.7540045965</v>
      </c>
      <c r="BX196" s="114">
        <f t="shared" si="29"/>
        <v>48947.15911308732</v>
      </c>
      <c r="BY196" s="114">
        <f t="shared" si="30"/>
        <v>4473.8539808726073</v>
      </c>
      <c r="BZ196" s="114">
        <f t="shared" si="31"/>
        <v>12731.086949292863</v>
      </c>
      <c r="CA196" s="114">
        <f t="shared" si="32"/>
        <v>975.89013908892764</v>
      </c>
      <c r="CB196" s="114">
        <f t="shared" si="33"/>
        <v>2960.9528243967879</v>
      </c>
      <c r="CC196" s="114">
        <f t="shared" si="34"/>
        <v>37752.896125284955</v>
      </c>
      <c r="CD196" s="114">
        <f t="shared" si="35"/>
        <v>45.843718058314053</v>
      </c>
      <c r="CE196" s="82"/>
      <c r="CF196" s="83">
        <f t="shared" si="36"/>
        <v>3.8446960034159572</v>
      </c>
      <c r="CG196" s="118"/>
      <c r="CH196" s="111"/>
      <c r="CI196" s="83">
        <f t="shared" si="37"/>
        <v>2.6634659350708731</v>
      </c>
      <c r="CJ196" s="83"/>
      <c r="CK196" s="83">
        <f t="shared" si="38"/>
        <v>1.5386836027713628</v>
      </c>
      <c r="CL196" s="114"/>
      <c r="CO196" s="125">
        <f t="shared" si="39"/>
        <v>-0.19401428233872942</v>
      </c>
      <c r="CP196" s="125">
        <f t="shared" si="40"/>
        <v>-1.7989348368295301</v>
      </c>
      <c r="CQ196" s="115">
        <f t="shared" si="41"/>
        <v>69.474712759679917</v>
      </c>
      <c r="CR196" s="115">
        <f t="shared" si="42"/>
        <v>73.804100227790428</v>
      </c>
      <c r="GU196" s="123"/>
      <c r="GV196" s="123"/>
      <c r="GW196" s="123"/>
      <c r="GX196" s="123"/>
      <c r="GY196" s="123"/>
      <c r="GZ196" s="123"/>
      <c r="HA196" s="123"/>
      <c r="HB196" s="123"/>
      <c r="HC196" s="123"/>
      <c r="HD196" s="123"/>
    </row>
    <row r="197" spans="1:212" x14ac:dyDescent="0.25">
      <c r="A197" s="81" t="s">
        <v>693</v>
      </c>
      <c r="B197" s="84" t="s">
        <v>703</v>
      </c>
      <c r="C197" s="82" t="s">
        <v>695</v>
      </c>
      <c r="D197" s="83">
        <v>61.172516999658704</v>
      </c>
      <c r="E197" s="83">
        <v>1.0816771246291581</v>
      </c>
      <c r="F197" s="83">
        <v>22.967260888970575</v>
      </c>
      <c r="G197" s="147">
        <v>6.996770721205599</v>
      </c>
      <c r="H197" s="83">
        <v>0.57759458111265738</v>
      </c>
      <c r="I197" s="83">
        <v>2.1108456509753473</v>
      </c>
      <c r="J197" s="83">
        <v>0.13652235553571901</v>
      </c>
      <c r="K197" s="83">
        <v>0.39906534695056323</v>
      </c>
      <c r="L197" s="83">
        <v>4.5472446113051017</v>
      </c>
      <c r="M197" s="83">
        <v>1.0501719656593769E-2</v>
      </c>
      <c r="N197" s="111">
        <f t="shared" si="23"/>
        <v>100.00000000000001</v>
      </c>
      <c r="O197" s="83">
        <v>4.84</v>
      </c>
      <c r="Q197" s="83">
        <v>2.5</v>
      </c>
      <c r="R197" s="83">
        <v>3.75</v>
      </c>
      <c r="S197" s="112">
        <f>Q197/R197</f>
        <v>0.66666666666666663</v>
      </c>
      <c r="T197" s="112">
        <f t="shared" si="24"/>
        <v>7.574365302318256</v>
      </c>
      <c r="U197" s="83">
        <f t="shared" si="25"/>
        <v>84.139777888629283</v>
      </c>
      <c r="V197" s="147">
        <v>6.996770721205599</v>
      </c>
      <c r="W197" s="83">
        <v>0.57759458111265738</v>
      </c>
      <c r="AA197" s="117"/>
      <c r="AT197" s="84"/>
      <c r="AY197" s="82"/>
      <c r="BB197" s="84"/>
      <c r="BC197" s="84"/>
      <c r="BD197" s="84"/>
      <c r="BE197" s="84"/>
      <c r="BF197" s="84"/>
      <c r="BU197" s="114">
        <f t="shared" si="26"/>
        <v>286001.37818022247</v>
      </c>
      <c r="BV197" s="114">
        <f t="shared" si="27"/>
        <v>6485.1866675737656</v>
      </c>
      <c r="BW197" s="114">
        <f t="shared" si="28"/>
        <v>121584.7540045965</v>
      </c>
      <c r="BX197" s="114">
        <f t="shared" si="29"/>
        <v>48947.15911308732</v>
      </c>
      <c r="BY197" s="114">
        <f t="shared" si="30"/>
        <v>4473.8539808726073</v>
      </c>
      <c r="BZ197" s="114">
        <f t="shared" si="31"/>
        <v>12731.086949292863</v>
      </c>
      <c r="CA197" s="114">
        <f t="shared" si="32"/>
        <v>975.89013908892764</v>
      </c>
      <c r="CB197" s="114">
        <f t="shared" si="33"/>
        <v>2960.9528243967879</v>
      </c>
      <c r="CC197" s="114">
        <f t="shared" si="34"/>
        <v>37752.896125284955</v>
      </c>
      <c r="CD197" s="114">
        <f t="shared" si="35"/>
        <v>45.843718058314053</v>
      </c>
      <c r="CE197" s="82"/>
      <c r="CF197" s="83">
        <f t="shared" si="36"/>
        <v>3.8446960034159572</v>
      </c>
      <c r="CG197" s="118"/>
      <c r="CH197" s="111"/>
      <c r="CI197" s="83">
        <f t="shared" si="37"/>
        <v>2.6634659350708731</v>
      </c>
      <c r="CJ197" s="83"/>
      <c r="CK197" s="83">
        <f t="shared" si="38"/>
        <v>1.5386836027713628</v>
      </c>
      <c r="CL197" s="114"/>
      <c r="CO197" s="125">
        <f t="shared" si="39"/>
        <v>-0.19401428233872942</v>
      </c>
      <c r="CP197" s="125">
        <f t="shared" si="40"/>
        <v>-1.7989348368295301</v>
      </c>
      <c r="CQ197" s="115">
        <f t="shared" si="41"/>
        <v>69.474712759679917</v>
      </c>
      <c r="CR197" s="115">
        <f t="shared" si="42"/>
        <v>73.804100227790428</v>
      </c>
      <c r="GU197" s="123"/>
      <c r="GV197" s="123"/>
      <c r="GW197" s="123"/>
      <c r="GX197" s="123"/>
      <c r="GY197" s="123"/>
      <c r="GZ197" s="123"/>
      <c r="HA197" s="123"/>
      <c r="HB197" s="123"/>
      <c r="HC197" s="123"/>
      <c r="HD197" s="123"/>
    </row>
    <row r="198" spans="1:212" x14ac:dyDescent="0.25">
      <c r="A198" s="81" t="s">
        <v>693</v>
      </c>
      <c r="B198" s="84" t="s">
        <v>703</v>
      </c>
      <c r="C198" s="82" t="s">
        <v>695</v>
      </c>
      <c r="D198" s="83">
        <v>64.16010595246857</v>
      </c>
      <c r="E198" s="83">
        <v>1.0931603897537239</v>
      </c>
      <c r="F198" s="83">
        <v>21.074870975540545</v>
      </c>
      <c r="G198" s="147">
        <v>6.4717197304939216</v>
      </c>
      <c r="H198" s="83">
        <v>0.13664504871921548</v>
      </c>
      <c r="I198" s="83">
        <v>1.8920083668814454</v>
      </c>
      <c r="J198" s="83">
        <v>0.16817852150057291</v>
      </c>
      <c r="K198" s="83">
        <v>0.33635704300114583</v>
      </c>
      <c r="L198" s="83">
        <v>4.6459316564533264</v>
      </c>
      <c r="M198" s="83">
        <v>2.1022315187571614E-2</v>
      </c>
      <c r="N198" s="111">
        <f t="shared" si="23"/>
        <v>100.00000000000003</v>
      </c>
      <c r="O198" s="83">
        <v>4.4400000000000004</v>
      </c>
      <c r="Q198" s="83">
        <v>2.0499999999999998</v>
      </c>
      <c r="R198" s="83">
        <v>3.7</v>
      </c>
      <c r="S198" s="112">
        <f>Q198/R198</f>
        <v>0.55405405405405395</v>
      </c>
      <c r="T198" s="112">
        <f t="shared" si="24"/>
        <v>6.6083647792131375</v>
      </c>
      <c r="U198" s="83">
        <f t="shared" si="25"/>
        <v>85.234976928009118</v>
      </c>
      <c r="V198" s="147">
        <v>6.4717197304939216</v>
      </c>
      <c r="W198" s="83">
        <v>0.13664504871921548</v>
      </c>
      <c r="AA198" s="117"/>
      <c r="AT198" s="84"/>
      <c r="AY198" s="82"/>
      <c r="BB198" s="84"/>
      <c r="BC198" s="84"/>
      <c r="BD198" s="84"/>
      <c r="BE198" s="84"/>
      <c r="BF198" s="84"/>
      <c r="BU198" s="114">
        <f t="shared" si="26"/>
        <v>299969.32653102186</v>
      </c>
      <c r="BV198" s="114">
        <f t="shared" si="27"/>
        <v>6554.0344930388565</v>
      </c>
      <c r="BW198" s="114">
        <f t="shared" si="28"/>
        <v>111566.76521536031</v>
      </c>
      <c r="BX198" s="114">
        <f t="shared" si="29"/>
        <v>45274.071140237429</v>
      </c>
      <c r="BY198" s="114">
        <f t="shared" si="30"/>
        <v>1058.4067357442125</v>
      </c>
      <c r="BZ198" s="114">
        <f t="shared" si="31"/>
        <v>11411.219487520259</v>
      </c>
      <c r="CA198" s="114">
        <f t="shared" si="32"/>
        <v>1202.1749851512327</v>
      </c>
      <c r="CB198" s="114">
        <f t="shared" si="33"/>
        <v>2495.6748163938496</v>
      </c>
      <c r="CC198" s="114">
        <f t="shared" si="34"/>
        <v>38572.232247016684</v>
      </c>
      <c r="CD198" s="114">
        <f t="shared" si="35"/>
        <v>91.769835979856637</v>
      </c>
      <c r="CE198" s="82"/>
      <c r="CF198" s="83">
        <f t="shared" si="36"/>
        <v>3.9675050672498995</v>
      </c>
      <c r="CG198" s="118"/>
      <c r="CH198" s="111"/>
      <c r="CI198" s="83">
        <f t="shared" si="37"/>
        <v>3.0443890274314214</v>
      </c>
      <c r="CJ198" s="83"/>
      <c r="CK198" s="83">
        <f t="shared" si="38"/>
        <v>1.3929864253393667</v>
      </c>
      <c r="CL198" s="114"/>
      <c r="CO198" s="125">
        <f t="shared" si="39"/>
        <v>-1.5670488873939652</v>
      </c>
      <c r="CP198" s="125">
        <f t="shared" si="40"/>
        <v>-1.4830187729274611</v>
      </c>
      <c r="CQ198" s="115">
        <f t="shared" si="41"/>
        <v>70.656934783924768</v>
      </c>
      <c r="CR198" s="115">
        <f t="shared" si="42"/>
        <v>75.754713416707602</v>
      </c>
      <c r="GU198" s="123"/>
      <c r="GV198" s="123"/>
      <c r="GW198" s="123"/>
      <c r="GX198" s="123"/>
      <c r="GY198" s="123"/>
      <c r="GZ198" s="123"/>
      <c r="HA198" s="123"/>
      <c r="HB198" s="123"/>
      <c r="HC198" s="123"/>
      <c r="HD198" s="123"/>
    </row>
    <row r="199" spans="1:212" x14ac:dyDescent="0.25">
      <c r="A199" s="81" t="s">
        <v>655</v>
      </c>
      <c r="B199" s="84" t="s">
        <v>702</v>
      </c>
      <c r="C199" s="82" t="s">
        <v>656</v>
      </c>
      <c r="D199" s="83">
        <v>60.068302688757534</v>
      </c>
      <c r="E199" s="83">
        <v>1.0647183835735203</v>
      </c>
      <c r="F199" s="83">
        <v>21.764873809196541</v>
      </c>
      <c r="G199" s="147">
        <v>9.8203618139333244</v>
      </c>
      <c r="H199" s="83">
        <v>0.14908172004356143</v>
      </c>
      <c r="I199" s="83">
        <v>1.9792977299400498</v>
      </c>
      <c r="J199" s="83">
        <v>0.29710612292369337</v>
      </c>
      <c r="K199" s="83">
        <v>0.70311591368062665</v>
      </c>
      <c r="L199" s="83">
        <v>3.9099588703623418</v>
      </c>
      <c r="M199" s="83">
        <v>0.24318294758878817</v>
      </c>
      <c r="N199" s="111">
        <f t="shared" si="23"/>
        <v>99.999999999999972</v>
      </c>
      <c r="O199" s="83">
        <v>5.4109999999999996</v>
      </c>
      <c r="S199" s="112"/>
      <c r="T199" s="112">
        <f t="shared" si="24"/>
        <v>9.9694435339768859</v>
      </c>
      <c r="U199" s="83">
        <f t="shared" si="25"/>
        <v>81.833176497954071</v>
      </c>
      <c r="V199" s="147">
        <v>9.8203618139333244</v>
      </c>
      <c r="W199" s="83">
        <v>0.14908172004356143</v>
      </c>
      <c r="AA199" s="117"/>
      <c r="AC199" s="84">
        <v>115.9</v>
      </c>
      <c r="AD199" s="84">
        <v>159.5</v>
      </c>
      <c r="AE199" s="84">
        <v>169</v>
      </c>
      <c r="AF199" s="84">
        <v>912.9</v>
      </c>
      <c r="AG199" s="84">
        <v>3.2490000000000001</v>
      </c>
      <c r="AH199" s="84">
        <v>2.129</v>
      </c>
      <c r="AI199" s="84">
        <v>12.97</v>
      </c>
      <c r="AJ199" s="84">
        <v>51.1</v>
      </c>
      <c r="AK199" s="84">
        <v>107.4</v>
      </c>
      <c r="AL199" s="84">
        <v>11.98</v>
      </c>
      <c r="AM199" s="84">
        <v>44.81</v>
      </c>
      <c r="AN199" s="84">
        <v>8.5060000000000002</v>
      </c>
      <c r="AO199" s="84">
        <v>1.8140000000000001</v>
      </c>
      <c r="AP199" s="84">
        <v>7.0289999999999999</v>
      </c>
      <c r="AQ199" s="84">
        <v>1.046</v>
      </c>
      <c r="AR199" s="84">
        <v>6.0069999999999997</v>
      </c>
      <c r="AS199" s="84">
        <v>1.153</v>
      </c>
      <c r="AT199" s="84">
        <v>3.2160000000000002</v>
      </c>
      <c r="AU199" s="84">
        <v>0.47799999999999998</v>
      </c>
      <c r="AV199" s="84">
        <v>3.1920000000000002</v>
      </c>
      <c r="AW199" s="84">
        <v>0.47799999999999998</v>
      </c>
      <c r="AX199" s="84">
        <v>32.42</v>
      </c>
      <c r="AY199" s="82">
        <v>190.8</v>
      </c>
      <c r="AZ199" s="84">
        <v>5.0970000000000004</v>
      </c>
      <c r="BA199" s="84">
        <v>16.54</v>
      </c>
      <c r="BB199" s="84">
        <v>1.4670000000000001</v>
      </c>
      <c r="BC199" s="84">
        <v>29.7</v>
      </c>
      <c r="BD199" s="84">
        <v>6.7469999999999999</v>
      </c>
      <c r="BE199" s="84"/>
      <c r="BF199" s="84">
        <v>11.464700000000001</v>
      </c>
      <c r="BG199" s="82">
        <v>15.88</v>
      </c>
      <c r="BH199" s="82">
        <v>113.9</v>
      </c>
      <c r="BI199" s="82">
        <v>97.43</v>
      </c>
      <c r="BJ199" s="82">
        <v>17.399999999999999</v>
      </c>
      <c r="BK199" s="82">
        <v>42.75</v>
      </c>
      <c r="BL199" s="82">
        <v>0.42499999999999999</v>
      </c>
      <c r="BM199" s="84">
        <v>5.6719999999999997</v>
      </c>
      <c r="BN199" s="84">
        <v>2.7810000000000001</v>
      </c>
      <c r="BO199" s="84">
        <v>0.377</v>
      </c>
      <c r="BP199" s="84">
        <v>20.399999999999999</v>
      </c>
      <c r="BQ199" s="84">
        <v>2.734</v>
      </c>
      <c r="BR199" s="84" t="s">
        <v>644</v>
      </c>
      <c r="BS199" s="84" t="s">
        <v>644</v>
      </c>
      <c r="BU199" s="114">
        <f t="shared" si="26"/>
        <v>280838.81776561961</v>
      </c>
      <c r="BV199" s="114">
        <f t="shared" si="27"/>
        <v>6383.5106693588968</v>
      </c>
      <c r="BW199" s="114">
        <f t="shared" si="28"/>
        <v>115219.52229414749</v>
      </c>
      <c r="BX199" s="114">
        <f t="shared" si="29"/>
        <v>68700.094859169054</v>
      </c>
      <c r="BY199" s="114">
        <f t="shared" si="30"/>
        <v>1154.7370223027301</v>
      </c>
      <c r="BZ199" s="114">
        <f t="shared" si="31"/>
        <v>11937.685489586303</v>
      </c>
      <c r="CA199" s="114">
        <f t="shared" si="32"/>
        <v>2123.7762451902317</v>
      </c>
      <c r="CB199" s="114">
        <f t="shared" si="33"/>
        <v>5216.9226579046654</v>
      </c>
      <c r="CC199" s="114">
        <f t="shared" si="34"/>
        <v>32461.915666454519</v>
      </c>
      <c r="CD199" s="114">
        <f t="shared" si="35"/>
        <v>1061.5795174888674</v>
      </c>
      <c r="CE199" s="82"/>
      <c r="CF199" s="83">
        <f t="shared" si="36"/>
        <v>5.7548923465188251</v>
      </c>
      <c r="CG199" s="118"/>
      <c r="CH199" s="111"/>
      <c r="CI199" s="83">
        <f t="shared" si="37"/>
        <v>2.7598736944376974</v>
      </c>
      <c r="CJ199" s="83"/>
      <c r="CK199" s="83">
        <f t="shared" si="38"/>
        <v>2.5116279069767442</v>
      </c>
      <c r="CL199" s="114"/>
      <c r="CO199" s="125">
        <f t="shared" si="39"/>
        <v>2.4831748062466268</v>
      </c>
      <c r="CP199" s="125">
        <f t="shared" si="40"/>
        <v>-2.8362778100846926</v>
      </c>
      <c r="CQ199" s="115">
        <f t="shared" si="41"/>
        <v>62.255801354743234</v>
      </c>
      <c r="CR199" s="115">
        <f t="shared" si="42"/>
        <v>68.263969490963348</v>
      </c>
      <c r="CW199" s="84" t="str">
        <f t="shared" ref="CW199:CW204" si="97">C199</f>
        <v>Brab 7</v>
      </c>
      <c r="CX199" s="84">
        <f t="shared" ref="CX199:DA204" si="98">AJ199/CX$2</f>
        <v>164.83870967741936</v>
      </c>
      <c r="CY199" s="84">
        <f t="shared" si="98"/>
        <v>132.92079207920793</v>
      </c>
      <c r="CZ199" s="84">
        <f t="shared" si="98"/>
        <v>98.196721311475414</v>
      </c>
      <c r="DA199" s="84">
        <f t="shared" si="98"/>
        <v>74.683333333333337</v>
      </c>
      <c r="DC199" s="84">
        <f t="shared" ref="DC199:DE204" si="99">AN199/DC$2</f>
        <v>43.620512820512822</v>
      </c>
      <c r="DD199" s="84">
        <f t="shared" si="99"/>
        <v>24.680272108843539</v>
      </c>
      <c r="DE199" s="84">
        <f t="shared" si="99"/>
        <v>27.138996138996138</v>
      </c>
      <c r="DG199" s="84">
        <f t="shared" ref="DG199:DI204" si="100">AR199/DG$2</f>
        <v>18.655279503105589</v>
      </c>
      <c r="DH199" s="84">
        <f t="shared" si="100"/>
        <v>16.058495821727018</v>
      </c>
      <c r="DI199" s="84">
        <f t="shared" si="100"/>
        <v>15.314285714285715</v>
      </c>
      <c r="DK199" s="84">
        <f t="shared" ref="DK199:DL204" si="101">AV199/DK$2</f>
        <v>15.272727272727273</v>
      </c>
      <c r="DL199" s="84">
        <f t="shared" si="101"/>
        <v>14.844720496894409</v>
      </c>
      <c r="DN199" s="84" t="str">
        <f t="shared" ref="DN199:DN204" si="102">C199</f>
        <v>Brab 7</v>
      </c>
      <c r="DO199" s="84">
        <f t="shared" ref="DO199:DR204" si="103">AJ199/DO$2</f>
        <v>1.3102564102564103</v>
      </c>
      <c r="DP199" s="84">
        <f t="shared" si="103"/>
        <v>1.5794117647058825</v>
      </c>
      <c r="DQ199" s="84">
        <f t="shared" si="103"/>
        <v>1.3164835164835167</v>
      </c>
      <c r="DR199" s="84">
        <f t="shared" si="103"/>
        <v>1.3026162790697675</v>
      </c>
      <c r="DS199" s="84" t="e">
        <v>#N/A</v>
      </c>
      <c r="DT199" s="84">
        <f t="shared" ref="DT199:DV204" si="104">AN199/DT$2</f>
        <v>1.2695522388059701</v>
      </c>
      <c r="DU199" s="84">
        <f t="shared" si="104"/>
        <v>1.3050359712230217</v>
      </c>
      <c r="DV199" s="84">
        <f t="shared" si="104"/>
        <v>1.2551785714285715</v>
      </c>
      <c r="DW199" s="84" t="e">
        <v>#N/A</v>
      </c>
      <c r="DX199" s="84">
        <f t="shared" ref="DX199:DZ204" si="105">AR199/DX$2</f>
        <v>1.044695652173913</v>
      </c>
      <c r="DY199" s="84">
        <f t="shared" si="105"/>
        <v>0.96083333333333343</v>
      </c>
      <c r="DZ199" s="84">
        <f t="shared" si="105"/>
        <v>0.96287425149700612</v>
      </c>
      <c r="EA199" s="84" t="e">
        <v>#N/A</v>
      </c>
      <c r="EB199" s="84">
        <f t="shared" ref="EB199:EC204" si="106">AV199/EB$2</f>
        <v>0.99439252336448603</v>
      </c>
      <c r="EC199" s="84">
        <f t="shared" si="106"/>
        <v>0.97551020408163258</v>
      </c>
      <c r="ED199" s="84">
        <f t="shared" ref="ED199:ED204" si="107">CX199/DL199</f>
        <v>11.104197597516535</v>
      </c>
      <c r="EE199" s="84">
        <f t="shared" ref="EE199:EE204" si="108">CX199/DC199</f>
        <v>3.7789264503993385</v>
      </c>
      <c r="EF199" s="84">
        <f t="shared" ref="EF199:EF204" si="109">DG199/DL199</f>
        <v>1.2566945606694562</v>
      </c>
      <c r="EG199" s="84">
        <f t="shared" ref="EG199:EG204" si="110">DD199/((DC199+DE199)/2)</f>
        <v>0.69758178008178218</v>
      </c>
      <c r="EH199" s="84">
        <f t="shared" ref="EH199:EH204" si="111">SUM(AJ199:AW199)</f>
        <v>248.209</v>
      </c>
      <c r="EJ199" s="84" t="str">
        <f t="shared" ref="EJ199:EJ204" si="112">C199</f>
        <v>Brab 7</v>
      </c>
      <c r="EK199" s="84">
        <f t="shared" ref="EK199:EK204" si="113">AE199/EK$2</f>
        <v>1.2426470588235294</v>
      </c>
      <c r="EL199" s="84">
        <f t="shared" ref="EL199:EL204" si="114">(GE199*10000/94.2*78.2)/EL$2</f>
        <v>39.106589883397952</v>
      </c>
      <c r="EM199" s="84">
        <f t="shared" ref="EM199:EM204" si="115">AD199/EM$2</f>
        <v>159.5</v>
      </c>
      <c r="EN199" s="84">
        <f t="shared" ref="EN199:EN204" si="116">AF199/EN$2</f>
        <v>76.075000000000003</v>
      </c>
      <c r="EO199" s="84">
        <f t="shared" ref="EO199:EO204" si="117">AI199/EO$2</f>
        <v>64.849999999999994</v>
      </c>
      <c r="EP199" s="84">
        <f t="shared" ref="EP199:EQ204" si="118">BA199/EP$2</f>
        <v>6.6159999999999997</v>
      </c>
      <c r="EQ199" s="84">
        <f t="shared" si="118"/>
        <v>9.1687500000000011</v>
      </c>
      <c r="ER199" s="84">
        <f t="shared" ref="ER199:ER204" si="119">AK199/ER$2</f>
        <v>10.74</v>
      </c>
      <c r="ES199" s="84">
        <f t="shared" ref="ES199:ES204" si="120">AM199/ES$2</f>
        <v>5.6012500000000003</v>
      </c>
      <c r="ET199" s="84">
        <f t="shared" ref="ET199:ET204" si="121">(GG199*10000*62/142)/ET$2</f>
        <v>1.8627801767364556</v>
      </c>
      <c r="EU199" s="84">
        <f t="shared" ref="EU199:EU204" si="122">AZ199/EU$2</f>
        <v>2.0388000000000002</v>
      </c>
      <c r="EV199" s="84">
        <f t="shared" ref="EV199:EV204" si="123">AY199/EV$2</f>
        <v>2.1681818181818184</v>
      </c>
      <c r="EW199" s="84">
        <f t="shared" ref="EW199:EW204" si="124">AN199/EW$2</f>
        <v>2.5775757575757576</v>
      </c>
      <c r="EX199" s="84">
        <f t="shared" ref="EX199:EX204" si="125">(GF199*10000*47.9/79.9)/EX$2</f>
        <v>0.7598785769886709</v>
      </c>
      <c r="EY199" s="84">
        <f t="shared" ref="EY199:EY204" si="126">AX199/EY$2</f>
        <v>0.92628571428571438</v>
      </c>
      <c r="EZ199" s="84">
        <f t="shared" ref="EZ199:EZ204" si="127">AV199/EZ$2</f>
        <v>0.91200000000000003</v>
      </c>
      <c r="FB199" s="84">
        <f t="shared" ref="FB199:FB204" si="128">(LOG(EP199)+LOG(EQ199))/(LOG(EO199)+LOG(ER199))</f>
        <v>0.62714013282034708</v>
      </c>
      <c r="FD199" s="84">
        <f t="shared" ref="FD199:FD204" si="129">GD199+GE199</f>
        <v>4.6130747840429693</v>
      </c>
      <c r="FE199" s="84">
        <f t="shared" ref="FE199:FF204" si="130">GD199*2/GE$2</f>
        <v>2.2687745270582645E-2</v>
      </c>
      <c r="FF199" s="84">
        <f t="shared" si="130"/>
        <v>8.3013988755039125E-2</v>
      </c>
      <c r="FG199" s="84">
        <f t="shared" ref="FG199:FG204" si="131">GC199/GD$2</f>
        <v>5.2978980549874006E-3</v>
      </c>
      <c r="FH199" s="84">
        <f t="shared" ref="FH199:FH204" si="132">FY199*2/FZ$2</f>
        <v>0.42701341591517644</v>
      </c>
      <c r="FI199" s="84">
        <f t="shared" ref="FI199:FI204" si="133">FH199/(FE199+FF199+2*FG199)</f>
        <v>3.6717324556875979</v>
      </c>
      <c r="FJ199" s="84">
        <f t="shared" ref="FJ199:FK204" si="134">GD199/GE$2</f>
        <v>1.1343872635291323E-2</v>
      </c>
      <c r="FK199" s="84">
        <f t="shared" si="134"/>
        <v>4.1506994377519563E-2</v>
      </c>
      <c r="FL199" s="84">
        <f t="shared" ref="FL199:FL204" si="135">GC199/GD$2</f>
        <v>5.2978980549874006E-3</v>
      </c>
      <c r="FM199" s="84">
        <f t="shared" ref="FM199:FM204" si="136">FY199/FZ$2</f>
        <v>0.21350670795758822</v>
      </c>
      <c r="FN199" s="84">
        <f t="shared" ref="FN199:FN204" si="137">FM199/(FJ199+FK199+FL199)</f>
        <v>3.6717324556875979</v>
      </c>
      <c r="FO199" s="84">
        <f t="shared" ref="FO199:FO204" si="138">(FE199+FF199)/FH199</f>
        <v>0.24753726718183197</v>
      </c>
      <c r="FP199" s="84">
        <f t="shared" ref="FP199:FP204" si="139">GD199+GE199-GC199</f>
        <v>4.3159686611192756</v>
      </c>
      <c r="FQ199" s="84">
        <f t="shared" ref="FQ199:FQ204" si="140">AJ199/BB199</f>
        <v>34.832992501704155</v>
      </c>
      <c r="FR199" s="84">
        <f t="shared" ref="FR199:FR204" si="141">AF199/BB199</f>
        <v>622.29038854805719</v>
      </c>
      <c r="FS199" s="84">
        <f t="shared" ref="FS199:FS204" si="142">BB199/AV199</f>
        <v>0.45958646616541354</v>
      </c>
      <c r="FT199" s="84">
        <f t="shared" ref="FT199:FT204" si="143">AI199/AV199</f>
        <v>4.0632832080200503</v>
      </c>
      <c r="FU199" s="84">
        <f t="shared" ref="FU199:FU204" si="144">GB199/(GB199+FZ199)</f>
        <v>0.16774193548387098</v>
      </c>
      <c r="FW199" s="84">
        <f t="shared" ref="FW199:FW204" si="145">100/(SUM(D199:M199))</f>
        <v>1.0000000000000002</v>
      </c>
      <c r="FX199" s="84">
        <f t="shared" ref="FX199:FX204" si="146">D199*$FW199</f>
        <v>60.068302688757548</v>
      </c>
      <c r="FY199" s="84">
        <f t="shared" ref="FY199:GE204" si="147">F199*$FW199</f>
        <v>21.764873809196544</v>
      </c>
      <c r="FZ199" s="84">
        <f t="shared" si="147"/>
        <v>9.8203618139333262</v>
      </c>
      <c r="GA199" s="84">
        <f t="shared" si="147"/>
        <v>0.14908172004356146</v>
      </c>
      <c r="GB199" s="84">
        <f t="shared" si="147"/>
        <v>1.9792977299400503</v>
      </c>
      <c r="GC199" s="84">
        <f t="shared" si="147"/>
        <v>0.29710612292369343</v>
      </c>
      <c r="GD199" s="84">
        <f t="shared" si="147"/>
        <v>0.70311591368062676</v>
      </c>
      <c r="GE199" s="84">
        <f t="shared" si="147"/>
        <v>3.9099588703623427</v>
      </c>
      <c r="GF199" s="84">
        <f t="shared" ref="GF199:GF204" si="148">E199*$FW199</f>
        <v>1.0647183835735206</v>
      </c>
      <c r="GG199" s="84">
        <f t="shared" ref="GG199:GG204" si="149">M199*$FW199</f>
        <v>0.24318294758878822</v>
      </c>
      <c r="GH199" s="84">
        <f t="shared" ref="GH199:GH204" si="150">SUM(FX199:GG199)</f>
        <v>100.00000000000001</v>
      </c>
      <c r="GU199" s="123"/>
      <c r="GV199" s="123"/>
      <c r="GW199" s="123"/>
      <c r="GX199" s="123"/>
      <c r="GY199" s="123"/>
      <c r="GZ199" s="123"/>
      <c r="HA199" s="123"/>
      <c r="HB199" s="123"/>
      <c r="HC199" s="123"/>
      <c r="HD199" s="123"/>
    </row>
    <row r="200" spans="1:212" x14ac:dyDescent="0.25">
      <c r="A200" s="81" t="s">
        <v>657</v>
      </c>
      <c r="B200" s="84" t="s">
        <v>702</v>
      </c>
      <c r="C200" s="82" t="s">
        <v>658</v>
      </c>
      <c r="D200" s="83">
        <v>61.343182919889564</v>
      </c>
      <c r="E200" s="83">
        <v>1.2002866356144752</v>
      </c>
      <c r="F200" s="83">
        <v>22.73589478786857</v>
      </c>
      <c r="G200" s="147">
        <v>8.070057116361415</v>
      </c>
      <c r="H200" s="83">
        <v>8.2196977680359148E-2</v>
      </c>
      <c r="I200" s="83">
        <v>1.8178177756233274</v>
      </c>
      <c r="J200" s="83">
        <v>2.1076148123169013E-2</v>
      </c>
      <c r="K200" s="83">
        <v>0.79667839905578863</v>
      </c>
      <c r="L200" s="83">
        <v>3.8316437287921263</v>
      </c>
      <c r="M200" s="83">
        <v>0.10116551099121125</v>
      </c>
      <c r="N200" s="111">
        <f t="shared" si="23"/>
        <v>100</v>
      </c>
      <c r="O200" s="83">
        <v>5.0960000000000001</v>
      </c>
      <c r="S200" s="112"/>
      <c r="T200" s="112">
        <f t="shared" si="24"/>
        <v>8.1522540940417745</v>
      </c>
      <c r="U200" s="83">
        <f t="shared" si="25"/>
        <v>84.079077707758131</v>
      </c>
      <c r="V200" s="147">
        <v>8.070057116361415</v>
      </c>
      <c r="W200" s="83">
        <v>8.2196977680359148E-2</v>
      </c>
      <c r="AA200" s="117"/>
      <c r="AC200" s="84">
        <v>174.9</v>
      </c>
      <c r="AD200" s="84">
        <v>170.4</v>
      </c>
      <c r="AE200" s="84">
        <v>143.80000000000001</v>
      </c>
      <c r="AF200" s="84">
        <v>754.9</v>
      </c>
      <c r="AG200" s="84">
        <v>3.1339999999999999</v>
      </c>
      <c r="AH200" s="84">
        <v>2.9540000000000002</v>
      </c>
      <c r="AI200" s="84">
        <v>15.45</v>
      </c>
      <c r="AJ200" s="84">
        <v>63.23</v>
      </c>
      <c r="AK200" s="84">
        <v>136.6</v>
      </c>
      <c r="AL200" s="84">
        <v>14.47</v>
      </c>
      <c r="AM200" s="84">
        <v>52.24</v>
      </c>
      <c r="AN200" s="84">
        <v>8.8539999999999992</v>
      </c>
      <c r="AO200" s="84">
        <v>1.9419999999999999</v>
      </c>
      <c r="AP200" s="84">
        <v>6.4480000000000004</v>
      </c>
      <c r="AQ200" s="84">
        <v>1.006</v>
      </c>
      <c r="AR200" s="84">
        <v>5.8639999999999999</v>
      </c>
      <c r="AS200" s="84">
        <v>1.1299999999999999</v>
      </c>
      <c r="AT200" s="84">
        <v>3.254</v>
      </c>
      <c r="AU200" s="84">
        <v>0.49399999999999999</v>
      </c>
      <c r="AV200" s="84">
        <v>3.371</v>
      </c>
      <c r="AW200" s="84">
        <v>0.51300000000000001</v>
      </c>
      <c r="AX200" s="84">
        <v>32.479999999999997</v>
      </c>
      <c r="AY200" s="82">
        <v>221.8</v>
      </c>
      <c r="AZ200" s="84">
        <v>6.0670000000000002</v>
      </c>
      <c r="BA200" s="84">
        <v>20.28</v>
      </c>
      <c r="BB200" s="84">
        <v>1.8180000000000001</v>
      </c>
      <c r="BC200" s="84">
        <v>30.79</v>
      </c>
      <c r="BD200" s="84">
        <v>4.968</v>
      </c>
      <c r="BE200" s="84"/>
      <c r="BF200" s="84">
        <v>18.270600000000002</v>
      </c>
      <c r="BG200" s="82">
        <v>4.9420000000000002</v>
      </c>
      <c r="BH200" s="82">
        <v>121.7</v>
      </c>
      <c r="BI200" s="82">
        <v>90.82</v>
      </c>
      <c r="BJ200" s="82">
        <v>10.039999999999999</v>
      </c>
      <c r="BK200" s="82">
        <v>20.74</v>
      </c>
      <c r="BL200" s="82">
        <v>0.47499999999999998</v>
      </c>
      <c r="BM200" s="84">
        <v>6.9779999999999998</v>
      </c>
      <c r="BN200" s="84">
        <v>2.7410000000000001</v>
      </c>
      <c r="BO200" s="84">
        <v>1.1859999999999999</v>
      </c>
      <c r="BP200" s="84">
        <v>29.1</v>
      </c>
      <c r="BQ200" s="84">
        <v>3.028</v>
      </c>
      <c r="BR200" s="84">
        <v>0.158</v>
      </c>
      <c r="BS200" s="84">
        <v>0.18</v>
      </c>
      <c r="BU200" s="114">
        <f t="shared" si="26"/>
        <v>286799.29676831479</v>
      </c>
      <c r="BV200" s="114">
        <f t="shared" si="27"/>
        <v>7196.3090549988829</v>
      </c>
      <c r="BW200" s="114">
        <f t="shared" si="28"/>
        <v>120359.94140619916</v>
      </c>
      <c r="BX200" s="114">
        <f t="shared" si="29"/>
        <v>56455.525765489438</v>
      </c>
      <c r="BY200" s="114">
        <f t="shared" si="30"/>
        <v>636.67023174382234</v>
      </c>
      <c r="BZ200" s="114">
        <f t="shared" si="31"/>
        <v>10963.755757668616</v>
      </c>
      <c r="CA200" s="114">
        <f t="shared" si="32"/>
        <v>150.65668214314499</v>
      </c>
      <c r="CB200" s="114">
        <f t="shared" si="33"/>
        <v>5911.1300288180028</v>
      </c>
      <c r="CC200" s="114">
        <f t="shared" si="34"/>
        <v>31811.71457602127</v>
      </c>
      <c r="CD200" s="114">
        <f t="shared" si="35"/>
        <v>441.62321169889532</v>
      </c>
      <c r="CE200" s="82"/>
      <c r="CF200" s="83">
        <f t="shared" si="36"/>
        <v>5.1492870703546574</v>
      </c>
      <c r="CG200" s="118"/>
      <c r="CH200" s="111"/>
      <c r="CI200" s="83">
        <f t="shared" si="37"/>
        <v>2.698076477404403</v>
      </c>
      <c r="CJ200" s="83"/>
      <c r="CK200" s="83">
        <f t="shared" si="38"/>
        <v>2.1061606160616062</v>
      </c>
      <c r="CL200" s="114"/>
      <c r="CO200" s="125">
        <f t="shared" si="39"/>
        <v>1.7176569646131483</v>
      </c>
      <c r="CP200" s="125">
        <f t="shared" si="40"/>
        <v>-2.1805660421101427</v>
      </c>
      <c r="CQ200" s="115">
        <f t="shared" si="41"/>
        <v>67.826707058796501</v>
      </c>
      <c r="CR200" s="115">
        <f t="shared" si="42"/>
        <v>73.411820749259931</v>
      </c>
      <c r="CW200" s="84" t="str">
        <f t="shared" si="97"/>
        <v>Brab 8</v>
      </c>
      <c r="CX200" s="84">
        <f t="shared" si="98"/>
        <v>203.96774193548387</v>
      </c>
      <c r="CY200" s="84">
        <f t="shared" si="98"/>
        <v>169.05940594059405</v>
      </c>
      <c r="CZ200" s="84">
        <f t="shared" si="98"/>
        <v>118.60655737704919</v>
      </c>
      <c r="DA200" s="84">
        <f t="shared" si="98"/>
        <v>87.066666666666677</v>
      </c>
      <c r="DC200" s="84">
        <f t="shared" si="99"/>
        <v>45.4051282051282</v>
      </c>
      <c r="DD200" s="84">
        <f t="shared" si="99"/>
        <v>26.421768707482993</v>
      </c>
      <c r="DE200" s="84">
        <f t="shared" si="99"/>
        <v>24.895752895752896</v>
      </c>
      <c r="DG200" s="84">
        <f t="shared" si="100"/>
        <v>18.211180124223603</v>
      </c>
      <c r="DH200" s="84">
        <f t="shared" si="100"/>
        <v>15.738161559888578</v>
      </c>
      <c r="DI200" s="84">
        <f t="shared" si="100"/>
        <v>15.495238095238095</v>
      </c>
      <c r="DK200" s="84">
        <f t="shared" si="101"/>
        <v>16.129186602870814</v>
      </c>
      <c r="DL200" s="84">
        <f t="shared" si="101"/>
        <v>15.931677018633541</v>
      </c>
      <c r="DN200" s="84" t="str">
        <f t="shared" si="102"/>
        <v>Brab 8</v>
      </c>
      <c r="DO200" s="84">
        <f t="shared" si="103"/>
        <v>1.6212820512820512</v>
      </c>
      <c r="DP200" s="84">
        <f t="shared" si="103"/>
        <v>2.0088235294117647</v>
      </c>
      <c r="DQ200" s="84">
        <f t="shared" si="103"/>
        <v>1.5901098901098902</v>
      </c>
      <c r="DR200" s="84">
        <f t="shared" si="103"/>
        <v>1.5186046511627909</v>
      </c>
      <c r="DS200" s="84" t="e">
        <v>#N/A</v>
      </c>
      <c r="DT200" s="84">
        <f t="shared" si="104"/>
        <v>1.3214925373134327</v>
      </c>
      <c r="DU200" s="84">
        <f t="shared" si="104"/>
        <v>1.3971223021582735</v>
      </c>
      <c r="DV200" s="84">
        <f t="shared" si="104"/>
        <v>1.1514285714285715</v>
      </c>
      <c r="DW200" s="84" t="e">
        <v>#N/A</v>
      </c>
      <c r="DX200" s="84">
        <f t="shared" si="105"/>
        <v>1.0198260869565217</v>
      </c>
      <c r="DY200" s="84">
        <f t="shared" si="105"/>
        <v>0.94166666666666665</v>
      </c>
      <c r="DZ200" s="84">
        <f t="shared" si="105"/>
        <v>0.97425149700598812</v>
      </c>
      <c r="EA200" s="84" t="e">
        <v>#N/A</v>
      </c>
      <c r="EB200" s="84">
        <f t="shared" si="106"/>
        <v>1.0501557632398755</v>
      </c>
      <c r="EC200" s="84">
        <f t="shared" si="106"/>
        <v>1.0469387755102042</v>
      </c>
      <c r="ED200" s="84">
        <f t="shared" si="107"/>
        <v>12.802653587373451</v>
      </c>
      <c r="EE200" s="84">
        <f t="shared" si="108"/>
        <v>4.4921741221390734</v>
      </c>
      <c r="EF200" s="84">
        <f t="shared" si="109"/>
        <v>1.1430799220272905</v>
      </c>
      <c r="EG200" s="84">
        <f t="shared" si="110"/>
        <v>0.7516767441241029</v>
      </c>
      <c r="EH200" s="84">
        <f t="shared" si="111"/>
        <v>299.41599999999988</v>
      </c>
      <c r="EJ200" s="84" t="str">
        <f t="shared" si="112"/>
        <v>Brab 8</v>
      </c>
      <c r="EK200" s="84">
        <f t="shared" si="113"/>
        <v>1.0573529411764706</v>
      </c>
      <c r="EL200" s="84">
        <f t="shared" si="114"/>
        <v>38.32329823645464</v>
      </c>
      <c r="EM200" s="84">
        <f t="shared" si="115"/>
        <v>170.4</v>
      </c>
      <c r="EN200" s="84">
        <f t="shared" si="116"/>
        <v>62.908333333333331</v>
      </c>
      <c r="EO200" s="84">
        <f t="shared" si="117"/>
        <v>77.249999999999986</v>
      </c>
      <c r="EP200" s="84">
        <f t="shared" si="118"/>
        <v>8.1120000000000001</v>
      </c>
      <c r="EQ200" s="84">
        <f t="shared" si="118"/>
        <v>11.362500000000001</v>
      </c>
      <c r="ER200" s="84">
        <f t="shared" si="119"/>
        <v>13.66</v>
      </c>
      <c r="ES200" s="84">
        <f t="shared" si="120"/>
        <v>6.53</v>
      </c>
      <c r="ET200" s="84">
        <f t="shared" si="121"/>
        <v>0.77492731423957217</v>
      </c>
      <c r="EU200" s="84">
        <f t="shared" si="122"/>
        <v>2.4268000000000001</v>
      </c>
      <c r="EV200" s="84">
        <f t="shared" si="123"/>
        <v>2.5204545454545455</v>
      </c>
      <c r="EW200" s="84">
        <f t="shared" si="124"/>
        <v>2.6830303030303031</v>
      </c>
      <c r="EX200" s="84">
        <f t="shared" si="125"/>
        <v>0.85663224634861068</v>
      </c>
      <c r="EY200" s="84">
        <f t="shared" si="126"/>
        <v>0.92799999999999994</v>
      </c>
      <c r="EZ200" s="84">
        <f t="shared" si="127"/>
        <v>0.96314285714285719</v>
      </c>
      <c r="FB200" s="84">
        <f t="shared" si="128"/>
        <v>0.64980976937078427</v>
      </c>
      <c r="FD200" s="84">
        <f t="shared" si="129"/>
        <v>4.6283221278479152</v>
      </c>
      <c r="FE200" s="84">
        <f t="shared" si="130"/>
        <v>2.5706766450123864E-2</v>
      </c>
      <c r="FF200" s="84">
        <f t="shared" si="130"/>
        <v>8.1351246895798854E-2</v>
      </c>
      <c r="FG200" s="84">
        <f t="shared" si="131"/>
        <v>3.7582289805936184E-4</v>
      </c>
      <c r="FH200" s="84">
        <f t="shared" si="132"/>
        <v>0.44606424932055272</v>
      </c>
      <c r="FI200" s="84">
        <f t="shared" si="133"/>
        <v>4.1375165534365888</v>
      </c>
      <c r="FJ200" s="84">
        <f t="shared" si="134"/>
        <v>1.2853383225061932E-2</v>
      </c>
      <c r="FK200" s="84">
        <f t="shared" si="134"/>
        <v>4.0675623447899427E-2</v>
      </c>
      <c r="FL200" s="84">
        <f t="shared" si="135"/>
        <v>3.7582289805936184E-4</v>
      </c>
      <c r="FM200" s="84">
        <f t="shared" si="136"/>
        <v>0.22303212466027636</v>
      </c>
      <c r="FN200" s="84">
        <f t="shared" si="137"/>
        <v>4.1375165534365888</v>
      </c>
      <c r="FO200" s="84">
        <f t="shared" si="138"/>
        <v>0.240005814205003</v>
      </c>
      <c r="FP200" s="84">
        <f t="shared" si="139"/>
        <v>4.6072459797247465</v>
      </c>
      <c r="FQ200" s="84">
        <f t="shared" si="140"/>
        <v>34.779977997799776</v>
      </c>
      <c r="FR200" s="84">
        <f t="shared" si="141"/>
        <v>415.23652365236524</v>
      </c>
      <c r="FS200" s="84">
        <f t="shared" si="142"/>
        <v>0.53930584396321568</v>
      </c>
      <c r="FT200" s="84">
        <f t="shared" si="143"/>
        <v>4.58320973005043</v>
      </c>
      <c r="FU200" s="84">
        <f t="shared" si="144"/>
        <v>0.18384312053714164</v>
      </c>
      <c r="FW200" s="84">
        <f t="shared" si="145"/>
        <v>1</v>
      </c>
      <c r="FX200" s="84">
        <f t="shared" si="146"/>
        <v>61.343182919889564</v>
      </c>
      <c r="FY200" s="84">
        <f t="shared" si="147"/>
        <v>22.73589478786857</v>
      </c>
      <c r="FZ200" s="84">
        <f t="shared" si="147"/>
        <v>8.070057116361415</v>
      </c>
      <c r="GA200" s="84">
        <f t="shared" si="147"/>
        <v>8.2196977680359148E-2</v>
      </c>
      <c r="GB200" s="84">
        <f t="shared" si="147"/>
        <v>1.8178177756233274</v>
      </c>
      <c r="GC200" s="84">
        <f t="shared" si="147"/>
        <v>2.1076148123169013E-2</v>
      </c>
      <c r="GD200" s="84">
        <f t="shared" si="147"/>
        <v>0.79667839905578863</v>
      </c>
      <c r="GE200" s="84">
        <f t="shared" si="147"/>
        <v>3.8316437287921263</v>
      </c>
      <c r="GF200" s="84">
        <f t="shared" si="148"/>
        <v>1.2002866356144752</v>
      </c>
      <c r="GG200" s="84">
        <f t="shared" si="149"/>
        <v>0.10116551099121125</v>
      </c>
      <c r="GH200" s="84">
        <f t="shared" si="150"/>
        <v>100</v>
      </c>
      <c r="GU200" s="123"/>
      <c r="GV200" s="123"/>
      <c r="GW200" s="123"/>
      <c r="GX200" s="123"/>
      <c r="GY200" s="123"/>
      <c r="GZ200" s="123"/>
      <c r="HA200" s="123"/>
      <c r="HB200" s="123"/>
      <c r="HC200" s="123"/>
      <c r="HD200" s="123"/>
    </row>
    <row r="201" spans="1:212" x14ac:dyDescent="0.25">
      <c r="A201" s="81" t="s">
        <v>659</v>
      </c>
      <c r="B201" s="84" t="s">
        <v>702</v>
      </c>
      <c r="C201" s="82" t="s">
        <v>660</v>
      </c>
      <c r="D201" s="83">
        <v>63.834150505397496</v>
      </c>
      <c r="E201" s="83">
        <v>1.0149589332000875</v>
      </c>
      <c r="F201" s="83">
        <v>20.210695064697124</v>
      </c>
      <c r="G201" s="147">
        <v>7.905228860227143</v>
      </c>
      <c r="H201" s="83">
        <v>0.15198359409970538</v>
      </c>
      <c r="I201" s="83">
        <v>2.1444260537355695</v>
      </c>
      <c r="J201" s="83">
        <v>9.6811467474469878E-2</v>
      </c>
      <c r="K201" s="83">
        <v>0.75367206937114184</v>
      </c>
      <c r="L201" s="83">
        <v>3.8079177206624819</v>
      </c>
      <c r="M201" s="83">
        <v>8.0155731134776129E-2</v>
      </c>
      <c r="N201" s="111">
        <f t="shared" si="23"/>
        <v>100</v>
      </c>
      <c r="O201" s="83">
        <v>4.2220000000000004</v>
      </c>
      <c r="S201" s="112"/>
      <c r="T201" s="112">
        <f t="shared" si="24"/>
        <v>8.057212454326848</v>
      </c>
      <c r="U201" s="83">
        <f t="shared" si="25"/>
        <v>84.044845570094623</v>
      </c>
      <c r="V201" s="147">
        <v>7.905228860227143</v>
      </c>
      <c r="W201" s="83">
        <v>0.15198359409970538</v>
      </c>
      <c r="AA201" s="117"/>
      <c r="AC201" s="84">
        <v>117.5</v>
      </c>
      <c r="AD201" s="84">
        <v>161.30000000000001</v>
      </c>
      <c r="AE201" s="84">
        <v>95.83</v>
      </c>
      <c r="AF201" s="84">
        <v>441.2</v>
      </c>
      <c r="AG201" s="84">
        <v>4.274</v>
      </c>
      <c r="AH201" s="84">
        <v>2.0790000000000002</v>
      </c>
      <c r="AI201" s="84">
        <v>12.99</v>
      </c>
      <c r="AJ201" s="84">
        <v>46.16</v>
      </c>
      <c r="AK201" s="84">
        <v>98.62</v>
      </c>
      <c r="AL201" s="84">
        <v>10.15</v>
      </c>
      <c r="AM201" s="84">
        <v>35.75</v>
      </c>
      <c r="AN201" s="84">
        <v>5.8789999999999996</v>
      </c>
      <c r="AO201" s="84">
        <v>1.2250000000000001</v>
      </c>
      <c r="AP201" s="84">
        <v>4.3410000000000002</v>
      </c>
      <c r="AQ201" s="84">
        <v>0.71299999999999997</v>
      </c>
      <c r="AR201" s="84">
        <v>4.4050000000000002</v>
      </c>
      <c r="AS201" s="84">
        <v>0.90200000000000002</v>
      </c>
      <c r="AT201" s="84">
        <v>2.694</v>
      </c>
      <c r="AU201" s="84">
        <v>0.42699999999999999</v>
      </c>
      <c r="AV201" s="84">
        <v>3.0009999999999999</v>
      </c>
      <c r="AW201" s="84">
        <v>0.45700000000000002</v>
      </c>
      <c r="AX201" s="84">
        <v>25.09</v>
      </c>
      <c r="AY201" s="82">
        <v>200</v>
      </c>
      <c r="AZ201" s="84">
        <v>5.4829999999999997</v>
      </c>
      <c r="BA201" s="84">
        <v>18.510000000000002</v>
      </c>
      <c r="BB201" s="84">
        <v>1.591</v>
      </c>
      <c r="BC201" s="84">
        <v>27.24</v>
      </c>
      <c r="BD201" s="84">
        <v>6.5010000000000003</v>
      </c>
      <c r="BE201" s="84"/>
      <c r="BF201" s="84">
        <v>15.008900000000001</v>
      </c>
      <c r="BG201" s="82">
        <v>6.8029999999999999</v>
      </c>
      <c r="BH201" s="82">
        <v>96.08</v>
      </c>
      <c r="BI201" s="82">
        <v>94.52</v>
      </c>
      <c r="BJ201" s="82">
        <v>13.9</v>
      </c>
      <c r="BK201" s="82">
        <v>29.42</v>
      </c>
      <c r="BL201" s="82" t="s">
        <v>644</v>
      </c>
      <c r="BM201" s="84">
        <v>5.6520000000000001</v>
      </c>
      <c r="BN201" s="84">
        <v>3.0009999999999999</v>
      </c>
      <c r="BO201" s="84">
        <v>0.36299999999999999</v>
      </c>
      <c r="BP201" s="84">
        <v>39.36</v>
      </c>
      <c r="BQ201" s="84">
        <v>2.548</v>
      </c>
      <c r="BR201" s="84">
        <v>0.23300000000000001</v>
      </c>
      <c r="BS201" s="84" t="s">
        <v>644</v>
      </c>
      <c r="BU201" s="114">
        <f t="shared" si="26"/>
        <v>298445.37898627395</v>
      </c>
      <c r="BV201" s="114">
        <f t="shared" si="27"/>
        <v>6085.1782771876015</v>
      </c>
      <c r="BW201" s="114">
        <f t="shared" si="28"/>
        <v>106991.96563240034</v>
      </c>
      <c r="BX201" s="114">
        <f t="shared" si="29"/>
        <v>55302.440263504221</v>
      </c>
      <c r="BY201" s="114">
        <f t="shared" si="30"/>
        <v>1177.2139658589897</v>
      </c>
      <c r="BZ201" s="114">
        <f t="shared" si="31"/>
        <v>12933.619534816167</v>
      </c>
      <c r="CA201" s="114">
        <f t="shared" si="32"/>
        <v>692.02846734024479</v>
      </c>
      <c r="CB201" s="114">
        <f t="shared" si="33"/>
        <v>5592.0351379191698</v>
      </c>
      <c r="CC201" s="114">
        <f t="shared" si="34"/>
        <v>31614.732535917414</v>
      </c>
      <c r="CD201" s="114">
        <f t="shared" si="35"/>
        <v>349.90809686997204</v>
      </c>
      <c r="CE201" s="82"/>
      <c r="CF201" s="83">
        <f t="shared" si="36"/>
        <v>4.2758672554604615</v>
      </c>
      <c r="CG201" s="118"/>
      <c r="CH201" s="111"/>
      <c r="CI201" s="83">
        <f t="shared" si="37"/>
        <v>3.1584342003605461</v>
      </c>
      <c r="CJ201" s="83"/>
      <c r="CK201" s="83">
        <f t="shared" si="38"/>
        <v>2.0759978130125751</v>
      </c>
      <c r="CL201" s="114"/>
      <c r="CO201" s="125">
        <f t="shared" si="39"/>
        <v>-4.7931773940018019E-2</v>
      </c>
      <c r="CP201" s="125">
        <f t="shared" si="40"/>
        <v>-2.8356759938790175</v>
      </c>
      <c r="CQ201" s="115">
        <f t="shared" si="41"/>
        <v>65.449871802136599</v>
      </c>
      <c r="CR201" s="115">
        <f t="shared" si="42"/>
        <v>71.114611186403422</v>
      </c>
      <c r="CW201" s="84" t="str">
        <f t="shared" si="97"/>
        <v>Brab 9</v>
      </c>
      <c r="CX201" s="84">
        <f t="shared" si="98"/>
        <v>148.90322580645162</v>
      </c>
      <c r="CY201" s="84">
        <f t="shared" si="98"/>
        <v>122.05445544554455</v>
      </c>
      <c r="CZ201" s="84">
        <f t="shared" si="98"/>
        <v>83.196721311475414</v>
      </c>
      <c r="DA201" s="84">
        <f t="shared" si="98"/>
        <v>59.583333333333336</v>
      </c>
      <c r="DC201" s="84">
        <f t="shared" si="99"/>
        <v>30.148717948717945</v>
      </c>
      <c r="DD201" s="84">
        <f t="shared" si="99"/>
        <v>16.666666666666668</v>
      </c>
      <c r="DE201" s="84">
        <f t="shared" si="99"/>
        <v>16.760617760617762</v>
      </c>
      <c r="DG201" s="84">
        <f t="shared" si="100"/>
        <v>13.680124223602485</v>
      </c>
      <c r="DH201" s="84">
        <f t="shared" si="100"/>
        <v>12.562674094707521</v>
      </c>
      <c r="DI201" s="84">
        <f t="shared" si="100"/>
        <v>12.828571428571429</v>
      </c>
      <c r="DK201" s="84">
        <f t="shared" si="101"/>
        <v>14.358851674641148</v>
      </c>
      <c r="DL201" s="84">
        <f t="shared" si="101"/>
        <v>14.192546583850932</v>
      </c>
      <c r="DN201" s="84" t="str">
        <f t="shared" si="102"/>
        <v>Brab 9</v>
      </c>
      <c r="DO201" s="84">
        <f t="shared" si="103"/>
        <v>1.1835897435897436</v>
      </c>
      <c r="DP201" s="84">
        <f t="shared" si="103"/>
        <v>1.450294117647059</v>
      </c>
      <c r="DQ201" s="84">
        <f t="shared" si="103"/>
        <v>1.1153846153846154</v>
      </c>
      <c r="DR201" s="84">
        <f t="shared" si="103"/>
        <v>1.0392441860465116</v>
      </c>
      <c r="DS201" s="84" t="e">
        <v>#N/A</v>
      </c>
      <c r="DT201" s="84">
        <f t="shared" si="104"/>
        <v>0.87746268656716409</v>
      </c>
      <c r="DU201" s="84">
        <f t="shared" si="104"/>
        <v>0.88129496402877705</v>
      </c>
      <c r="DV201" s="84">
        <f t="shared" si="104"/>
        <v>0.77517857142857149</v>
      </c>
      <c r="DW201" s="84" t="e">
        <v>#N/A</v>
      </c>
      <c r="DX201" s="84">
        <f t="shared" si="105"/>
        <v>0.76608695652173919</v>
      </c>
      <c r="DY201" s="84">
        <f t="shared" si="105"/>
        <v>0.75166666666666671</v>
      </c>
      <c r="DZ201" s="84">
        <f t="shared" si="105"/>
        <v>0.80658682634730539</v>
      </c>
      <c r="EA201" s="84" t="e">
        <v>#N/A</v>
      </c>
      <c r="EB201" s="84">
        <f t="shared" si="106"/>
        <v>0.93489096573208719</v>
      </c>
      <c r="EC201" s="84">
        <f t="shared" si="106"/>
        <v>0.93265306122448988</v>
      </c>
      <c r="ED201" s="84">
        <f t="shared" si="107"/>
        <v>10.491649608244511</v>
      </c>
      <c r="EE201" s="84">
        <f t="shared" si="108"/>
        <v>4.9389571410542725</v>
      </c>
      <c r="EF201" s="84">
        <f t="shared" si="109"/>
        <v>0.96389496717724288</v>
      </c>
      <c r="EG201" s="84">
        <f t="shared" si="110"/>
        <v>0.71059060695032328</v>
      </c>
      <c r="EH201" s="84">
        <f t="shared" si="111"/>
        <v>214.72399999999996</v>
      </c>
      <c r="EJ201" s="84" t="str">
        <f t="shared" si="112"/>
        <v>Brab 9</v>
      </c>
      <c r="EK201" s="84">
        <f t="shared" si="113"/>
        <v>0.70463235294117643</v>
      </c>
      <c r="EL201" s="84">
        <f t="shared" si="114"/>
        <v>38.085995671323005</v>
      </c>
      <c r="EM201" s="84">
        <f t="shared" si="115"/>
        <v>161.30000000000001</v>
      </c>
      <c r="EN201" s="84">
        <f t="shared" si="116"/>
        <v>36.766666666666666</v>
      </c>
      <c r="EO201" s="84">
        <f t="shared" si="117"/>
        <v>64.95</v>
      </c>
      <c r="EP201" s="84">
        <f t="shared" si="118"/>
        <v>7.4040000000000008</v>
      </c>
      <c r="EQ201" s="84">
        <f t="shared" si="118"/>
        <v>9.9437499999999996</v>
      </c>
      <c r="ER201" s="84">
        <f t="shared" si="119"/>
        <v>9.8620000000000001</v>
      </c>
      <c r="ES201" s="84">
        <f t="shared" si="120"/>
        <v>4.46875</v>
      </c>
      <c r="ET201" s="84">
        <f t="shared" si="121"/>
        <v>0.61399250436818864</v>
      </c>
      <c r="EU201" s="84">
        <f t="shared" si="122"/>
        <v>2.1932</v>
      </c>
      <c r="EV201" s="84">
        <f t="shared" si="123"/>
        <v>2.2727272727272729</v>
      </c>
      <c r="EW201" s="84">
        <f t="shared" si="124"/>
        <v>1.7815151515151515</v>
      </c>
      <c r="EX201" s="84">
        <f t="shared" si="125"/>
        <v>0.72436576822641674</v>
      </c>
      <c r="EY201" s="84">
        <f t="shared" si="126"/>
        <v>0.71685714285714286</v>
      </c>
      <c r="EZ201" s="84">
        <f t="shared" si="127"/>
        <v>0.85742857142857143</v>
      </c>
      <c r="FB201" s="84">
        <f t="shared" si="128"/>
        <v>0.66523685532397536</v>
      </c>
      <c r="FD201" s="84">
        <f t="shared" si="129"/>
        <v>4.561589790033624</v>
      </c>
      <c r="FE201" s="84">
        <f t="shared" si="130"/>
        <v>2.4319062610794806E-2</v>
      </c>
      <c r="FF201" s="84">
        <f t="shared" si="130"/>
        <v>8.0847509992834007E-2</v>
      </c>
      <c r="FG201" s="84">
        <f t="shared" si="131"/>
        <v>1.7263100476902619E-3</v>
      </c>
      <c r="FH201" s="84">
        <f t="shared" si="132"/>
        <v>0.39652138639782469</v>
      </c>
      <c r="FI201" s="84">
        <f t="shared" si="133"/>
        <v>3.6505646612253009</v>
      </c>
      <c r="FJ201" s="84">
        <f t="shared" si="134"/>
        <v>1.2159531305397403E-2</v>
      </c>
      <c r="FK201" s="84">
        <f t="shared" si="134"/>
        <v>4.0423754996417004E-2</v>
      </c>
      <c r="FL201" s="84">
        <f t="shared" si="135"/>
        <v>1.7263100476902619E-3</v>
      </c>
      <c r="FM201" s="84">
        <f t="shared" si="136"/>
        <v>0.19826069319891235</v>
      </c>
      <c r="FN201" s="84">
        <f t="shared" si="137"/>
        <v>3.6505646612253009</v>
      </c>
      <c r="FO201" s="84">
        <f t="shared" si="138"/>
        <v>0.26522295192955009</v>
      </c>
      <c r="FP201" s="84">
        <f t="shared" si="139"/>
        <v>4.4647783225591544</v>
      </c>
      <c r="FQ201" s="84">
        <f t="shared" si="140"/>
        <v>29.013199245757384</v>
      </c>
      <c r="FR201" s="84">
        <f t="shared" si="141"/>
        <v>277.30986800754243</v>
      </c>
      <c r="FS201" s="84">
        <f t="shared" si="142"/>
        <v>0.53015661446184603</v>
      </c>
      <c r="FT201" s="84">
        <f t="shared" si="143"/>
        <v>4.3285571476174614</v>
      </c>
      <c r="FU201" s="84">
        <f t="shared" si="144"/>
        <v>0.21338305365651544</v>
      </c>
      <c r="FW201" s="84">
        <f t="shared" si="145"/>
        <v>1</v>
      </c>
      <c r="FX201" s="84">
        <f t="shared" si="146"/>
        <v>63.834150505397496</v>
      </c>
      <c r="FY201" s="84">
        <f t="shared" si="147"/>
        <v>20.210695064697124</v>
      </c>
      <c r="FZ201" s="84">
        <f t="shared" si="147"/>
        <v>7.905228860227143</v>
      </c>
      <c r="GA201" s="84">
        <f t="shared" si="147"/>
        <v>0.15198359409970538</v>
      </c>
      <c r="GB201" s="84">
        <f t="shared" si="147"/>
        <v>2.1444260537355695</v>
      </c>
      <c r="GC201" s="84">
        <f t="shared" si="147"/>
        <v>9.6811467474469878E-2</v>
      </c>
      <c r="GD201" s="84">
        <f t="shared" si="147"/>
        <v>0.75367206937114184</v>
      </c>
      <c r="GE201" s="84">
        <f t="shared" si="147"/>
        <v>3.8079177206624819</v>
      </c>
      <c r="GF201" s="84">
        <f t="shared" si="148"/>
        <v>1.0149589332000875</v>
      </c>
      <c r="GG201" s="84">
        <f t="shared" si="149"/>
        <v>8.0155731134776129E-2</v>
      </c>
      <c r="GH201" s="84">
        <f t="shared" si="150"/>
        <v>100.00000000000001</v>
      </c>
      <c r="GU201" s="123"/>
      <c r="GV201" s="123"/>
      <c r="GW201" s="123"/>
      <c r="GX201" s="123"/>
      <c r="GY201" s="123"/>
      <c r="GZ201" s="123"/>
      <c r="HA201" s="123"/>
      <c r="HB201" s="123"/>
      <c r="HC201" s="123"/>
      <c r="HD201" s="123"/>
    </row>
    <row r="202" spans="1:212" x14ac:dyDescent="0.25">
      <c r="A202" s="81" t="s">
        <v>661</v>
      </c>
      <c r="B202" s="84" t="s">
        <v>702</v>
      </c>
      <c r="C202" s="82" t="s">
        <v>662</v>
      </c>
      <c r="D202" s="83">
        <v>68.354456985518212</v>
      </c>
      <c r="E202" s="83">
        <v>0.59797801458688016</v>
      </c>
      <c r="F202" s="83">
        <v>20.088488135023223</v>
      </c>
      <c r="G202" s="147">
        <v>3.9388780292998722</v>
      </c>
      <c r="H202" s="83">
        <v>1.9967631418542572E-2</v>
      </c>
      <c r="I202" s="83">
        <v>1.4502805977678288</v>
      </c>
      <c r="J202" s="83">
        <v>2.6273199234924438E-2</v>
      </c>
      <c r="K202" s="83">
        <v>9.7736301153918903E-2</v>
      </c>
      <c r="L202" s="83">
        <v>5.3492233642306157</v>
      </c>
      <c r="M202" s="83">
        <v>7.6717741765979355E-2</v>
      </c>
      <c r="N202" s="111">
        <f t="shared" si="23"/>
        <v>99.999999999999986</v>
      </c>
      <c r="O202" s="83">
        <v>5.2590000000000003</v>
      </c>
      <c r="S202" s="112"/>
      <c r="T202" s="112">
        <f t="shared" si="24"/>
        <v>3.9588456607184148</v>
      </c>
      <c r="U202" s="83">
        <f t="shared" si="25"/>
        <v>88.442945120541438</v>
      </c>
      <c r="V202" s="147">
        <v>3.9388780292998722</v>
      </c>
      <c r="W202" s="83">
        <v>1.9967631418542572E-2</v>
      </c>
      <c r="AA202" s="117"/>
      <c r="AC202" s="84">
        <v>173.2</v>
      </c>
      <c r="AD202" s="84">
        <v>243.7</v>
      </c>
      <c r="AE202" s="84">
        <v>43.56</v>
      </c>
      <c r="AF202" s="84">
        <v>972.4</v>
      </c>
      <c r="AG202" s="84">
        <v>2.032</v>
      </c>
      <c r="AH202" s="84">
        <v>5.6529999999999996</v>
      </c>
      <c r="AI202" s="84">
        <v>15.45</v>
      </c>
      <c r="AJ202" s="84">
        <v>51.56</v>
      </c>
      <c r="AK202" s="84">
        <v>111</v>
      </c>
      <c r="AL202" s="84">
        <v>12.59</v>
      </c>
      <c r="AM202" s="84">
        <v>47.26</v>
      </c>
      <c r="AN202" s="84">
        <v>10.07</v>
      </c>
      <c r="AO202" s="84">
        <v>1.7370000000000001</v>
      </c>
      <c r="AP202" s="84">
        <v>8.5950000000000006</v>
      </c>
      <c r="AQ202" s="84">
        <v>1.3680000000000001</v>
      </c>
      <c r="AR202" s="84">
        <v>8.0939999999999994</v>
      </c>
      <c r="AS202" s="84">
        <v>1.615</v>
      </c>
      <c r="AT202" s="84">
        <v>4.6639999999999997</v>
      </c>
      <c r="AU202" s="84">
        <v>0.71399999999999997</v>
      </c>
      <c r="AV202" s="84">
        <v>4.8289999999999997</v>
      </c>
      <c r="AW202" s="84">
        <v>0.71799999999999997</v>
      </c>
      <c r="AX202" s="84">
        <v>44.54</v>
      </c>
      <c r="AY202" s="82">
        <v>183.4</v>
      </c>
      <c r="AZ202" s="84">
        <v>5.66</v>
      </c>
      <c r="BA202" s="84">
        <v>14.9</v>
      </c>
      <c r="BB202" s="84">
        <v>1.5880000000000001</v>
      </c>
      <c r="BC202" s="84">
        <v>29.09</v>
      </c>
      <c r="BD202" s="84">
        <v>7.4290000000000003</v>
      </c>
      <c r="BE202" s="84"/>
      <c r="BF202" s="84">
        <v>47.563600000000001</v>
      </c>
      <c r="BG202" s="82">
        <v>3.34</v>
      </c>
      <c r="BH202" s="82">
        <v>64.92</v>
      </c>
      <c r="BI202" s="82">
        <v>79.099999999999994</v>
      </c>
      <c r="BJ202" s="82">
        <v>31.64</v>
      </c>
      <c r="BK202" s="82">
        <v>17.96</v>
      </c>
      <c r="BL202" s="82">
        <v>4.3929999999999998</v>
      </c>
      <c r="BM202" s="84">
        <v>7.3380000000000001</v>
      </c>
      <c r="BN202" s="84">
        <v>2.2639999999999998</v>
      </c>
      <c r="BO202" s="84">
        <v>0.45700000000000002</v>
      </c>
      <c r="BP202" s="84" t="s">
        <v>644</v>
      </c>
      <c r="BQ202" s="84">
        <v>3.153</v>
      </c>
      <c r="BR202" s="84">
        <v>0.42499999999999999</v>
      </c>
      <c r="BS202" s="84">
        <v>0.189</v>
      </c>
      <c r="BU202" s="114">
        <f t="shared" si="26"/>
        <v>319579.27941281244</v>
      </c>
      <c r="BV202" s="114">
        <f t="shared" si="27"/>
        <v>3585.172469123444</v>
      </c>
      <c r="BW202" s="114">
        <f t="shared" si="28"/>
        <v>106345.02303206643</v>
      </c>
      <c r="BX202" s="114">
        <f t="shared" si="29"/>
        <v>27555.124686716081</v>
      </c>
      <c r="BY202" s="114">
        <f t="shared" si="30"/>
        <v>154.66257861761298</v>
      </c>
      <c r="BZ202" s="114">
        <f t="shared" si="31"/>
        <v>8747.0386015781187</v>
      </c>
      <c r="CA202" s="114">
        <f t="shared" si="32"/>
        <v>187.80628238554868</v>
      </c>
      <c r="CB202" s="114">
        <f t="shared" si="33"/>
        <v>725.17591206344866</v>
      </c>
      <c r="CC202" s="114">
        <f t="shared" si="34"/>
        <v>44411.218503326701</v>
      </c>
      <c r="CD202" s="114">
        <f t="shared" si="35"/>
        <v>334.90005814255846</v>
      </c>
      <c r="CE202" s="82"/>
      <c r="CF202" s="83">
        <f t="shared" si="36"/>
        <v>3.1502232860553119</v>
      </c>
      <c r="CG202" s="118"/>
      <c r="CH202" s="111"/>
      <c r="CI202" s="83">
        <f t="shared" si="37"/>
        <v>3.4026680617316249</v>
      </c>
      <c r="CJ202" s="83"/>
      <c r="CK202" s="83">
        <f t="shared" si="38"/>
        <v>0.73634577603143425</v>
      </c>
      <c r="CL202" s="114"/>
      <c r="CO202" s="125">
        <f t="shared" si="39"/>
        <v>-3.6198936460894968</v>
      </c>
      <c r="CP202" s="125">
        <f t="shared" si="40"/>
        <v>-4.598434117325656E-2</v>
      </c>
      <c r="CQ202" s="115">
        <f t="shared" si="41"/>
        <v>79.329509173255602</v>
      </c>
      <c r="CR202" s="115">
        <f t="shared" si="42"/>
        <v>83.467970830968085</v>
      </c>
      <c r="CW202" s="84" t="str">
        <f t="shared" si="97"/>
        <v>Brab 10</v>
      </c>
      <c r="CX202" s="84">
        <f t="shared" si="98"/>
        <v>166.32258064516131</v>
      </c>
      <c r="CY202" s="84">
        <f t="shared" si="98"/>
        <v>137.37623762376236</v>
      </c>
      <c r="CZ202" s="84">
        <f t="shared" si="98"/>
        <v>103.19672131147541</v>
      </c>
      <c r="DA202" s="84">
        <f t="shared" si="98"/>
        <v>78.766666666666666</v>
      </c>
      <c r="DC202" s="84">
        <f t="shared" si="99"/>
        <v>51.641025641025642</v>
      </c>
      <c r="DD202" s="84">
        <f t="shared" si="99"/>
        <v>23.632653061224492</v>
      </c>
      <c r="DE202" s="84">
        <f t="shared" si="99"/>
        <v>33.185328185328189</v>
      </c>
      <c r="DG202" s="84">
        <f t="shared" si="100"/>
        <v>25.136645962732917</v>
      </c>
      <c r="DH202" s="84">
        <f t="shared" si="100"/>
        <v>22.493036211699163</v>
      </c>
      <c r="DI202" s="84">
        <f t="shared" si="100"/>
        <v>22.209523809523809</v>
      </c>
      <c r="DK202" s="84">
        <f t="shared" si="101"/>
        <v>23.105263157894736</v>
      </c>
      <c r="DL202" s="84">
        <f t="shared" si="101"/>
        <v>22.298136645962732</v>
      </c>
      <c r="DN202" s="84" t="str">
        <f t="shared" si="102"/>
        <v>Brab 10</v>
      </c>
      <c r="DO202" s="84">
        <f t="shared" si="103"/>
        <v>1.3220512820512822</v>
      </c>
      <c r="DP202" s="84">
        <f t="shared" si="103"/>
        <v>1.6323529411764706</v>
      </c>
      <c r="DQ202" s="84">
        <f t="shared" si="103"/>
        <v>1.3835164835164835</v>
      </c>
      <c r="DR202" s="84">
        <f t="shared" si="103"/>
        <v>1.3738372093023257</v>
      </c>
      <c r="DS202" s="84" t="e">
        <v>#N/A</v>
      </c>
      <c r="DT202" s="84">
        <f t="shared" si="104"/>
        <v>1.5029850746268656</v>
      </c>
      <c r="DU202" s="84">
        <f t="shared" si="104"/>
        <v>1.2496402877697843</v>
      </c>
      <c r="DV202" s="84">
        <f t="shared" si="104"/>
        <v>1.5348214285714288</v>
      </c>
      <c r="DW202" s="84" t="e">
        <v>#N/A</v>
      </c>
      <c r="DX202" s="84">
        <f t="shared" si="105"/>
        <v>1.4076521739130434</v>
      </c>
      <c r="DY202" s="84">
        <f t="shared" si="105"/>
        <v>1.3458333333333334</v>
      </c>
      <c r="DZ202" s="84">
        <f t="shared" si="105"/>
        <v>1.3964071856287426</v>
      </c>
      <c r="EA202" s="84" t="e">
        <v>#N/A</v>
      </c>
      <c r="EB202" s="84">
        <f t="shared" si="106"/>
        <v>1.5043613707165109</v>
      </c>
      <c r="EC202" s="84">
        <f t="shared" si="106"/>
        <v>1.4653061224489796</v>
      </c>
      <c r="ED202" s="84">
        <f t="shared" si="107"/>
        <v>7.4590349537245046</v>
      </c>
      <c r="EE202" s="84">
        <f t="shared" si="108"/>
        <v>3.2207451068328159</v>
      </c>
      <c r="EF202" s="84">
        <f t="shared" si="109"/>
        <v>1.1272980501392758</v>
      </c>
      <c r="EG202" s="84">
        <f t="shared" si="110"/>
        <v>0.55720072819827615</v>
      </c>
      <c r="EH202" s="84">
        <f t="shared" si="111"/>
        <v>264.81400000000002</v>
      </c>
      <c r="EJ202" s="84" t="str">
        <f t="shared" si="112"/>
        <v>Brab 10</v>
      </c>
      <c r="EK202" s="84">
        <f t="shared" si="113"/>
        <v>0.32029411764705884</v>
      </c>
      <c r="EL202" s="84">
        <f t="shared" si="114"/>
        <v>53.501811971815187</v>
      </c>
      <c r="EM202" s="84">
        <f t="shared" si="115"/>
        <v>243.7</v>
      </c>
      <c r="EN202" s="84">
        <f t="shared" si="116"/>
        <v>81.033333333333331</v>
      </c>
      <c r="EO202" s="84">
        <f t="shared" si="117"/>
        <v>77.249999999999986</v>
      </c>
      <c r="EP202" s="84">
        <f t="shared" si="118"/>
        <v>5.96</v>
      </c>
      <c r="EQ202" s="84">
        <f t="shared" si="118"/>
        <v>9.9250000000000007</v>
      </c>
      <c r="ER202" s="84">
        <f t="shared" si="119"/>
        <v>11.1</v>
      </c>
      <c r="ES202" s="84">
        <f t="shared" si="120"/>
        <v>5.9074999999999998</v>
      </c>
      <c r="ET202" s="84">
        <f t="shared" si="121"/>
        <v>0.58765752279351635</v>
      </c>
      <c r="EU202" s="84">
        <f t="shared" si="122"/>
        <v>2.2640000000000002</v>
      </c>
      <c r="EV202" s="84">
        <f t="shared" si="123"/>
        <v>2.084090909090909</v>
      </c>
      <c r="EW202" s="84">
        <f t="shared" si="124"/>
        <v>3.0515151515151517</v>
      </c>
      <c r="EX202" s="84">
        <f t="shared" si="125"/>
        <v>0.42677076850097689</v>
      </c>
      <c r="EY202" s="84">
        <f t="shared" si="126"/>
        <v>1.2725714285714285</v>
      </c>
      <c r="EZ202" s="84">
        <f t="shared" si="127"/>
        <v>1.3797142857142857</v>
      </c>
      <c r="FB202" s="84">
        <f t="shared" si="128"/>
        <v>0.6041060298996338</v>
      </c>
      <c r="FD202" s="84">
        <f t="shared" si="129"/>
        <v>5.4469596653845356</v>
      </c>
      <c r="FE202" s="84">
        <f t="shared" si="130"/>
        <v>3.1536994983678789E-3</v>
      </c>
      <c r="FF202" s="84">
        <f t="shared" si="130"/>
        <v>0.11357162132124451</v>
      </c>
      <c r="FG202" s="84">
        <f t="shared" si="131"/>
        <v>4.6849499349009354E-4</v>
      </c>
      <c r="FH202" s="84">
        <f t="shared" si="132"/>
        <v>0.39412376172303759</v>
      </c>
      <c r="FI202" s="84">
        <f t="shared" si="133"/>
        <v>3.3496177239870675</v>
      </c>
      <c r="FJ202" s="84">
        <f t="shared" si="134"/>
        <v>1.5768497491839395E-3</v>
      </c>
      <c r="FK202" s="84">
        <f t="shared" si="134"/>
        <v>5.6785810660622257E-2</v>
      </c>
      <c r="FL202" s="84">
        <f t="shared" si="135"/>
        <v>4.6849499349009354E-4</v>
      </c>
      <c r="FM202" s="84">
        <f t="shared" si="136"/>
        <v>0.1970618808615188</v>
      </c>
      <c r="FN202" s="84">
        <f t="shared" si="137"/>
        <v>3.3496177239870675</v>
      </c>
      <c r="FO202" s="84">
        <f t="shared" si="138"/>
        <v>0.2961641295346174</v>
      </c>
      <c r="FP202" s="84">
        <f t="shared" si="139"/>
        <v>5.4206864661496112</v>
      </c>
      <c r="FQ202" s="84">
        <f t="shared" si="140"/>
        <v>32.468513853904284</v>
      </c>
      <c r="FR202" s="84">
        <f t="shared" si="141"/>
        <v>612.34256926952139</v>
      </c>
      <c r="FS202" s="84">
        <f t="shared" si="142"/>
        <v>0.32884655208117625</v>
      </c>
      <c r="FT202" s="84">
        <f t="shared" si="143"/>
        <v>3.1994201698074134</v>
      </c>
      <c r="FU202" s="84">
        <f t="shared" si="144"/>
        <v>0.26911076443057719</v>
      </c>
      <c r="FW202" s="84">
        <f t="shared" si="145"/>
        <v>1.0000000000000002</v>
      </c>
      <c r="FX202" s="84">
        <f t="shared" si="146"/>
        <v>68.354456985518226</v>
      </c>
      <c r="FY202" s="84">
        <f t="shared" si="147"/>
        <v>20.088488135023226</v>
      </c>
      <c r="FZ202" s="84">
        <f t="shared" si="147"/>
        <v>3.9388780292998731</v>
      </c>
      <c r="GA202" s="84">
        <f t="shared" si="147"/>
        <v>1.9967631418542575E-2</v>
      </c>
      <c r="GB202" s="84">
        <f t="shared" si="147"/>
        <v>1.450280597767829</v>
      </c>
      <c r="GC202" s="84">
        <f t="shared" si="147"/>
        <v>2.6273199234924445E-2</v>
      </c>
      <c r="GD202" s="84">
        <f t="shared" si="147"/>
        <v>9.7736301153918931E-2</v>
      </c>
      <c r="GE202" s="84">
        <f t="shared" si="147"/>
        <v>5.3492233642306166</v>
      </c>
      <c r="GF202" s="84">
        <f t="shared" si="148"/>
        <v>0.59797801458688027</v>
      </c>
      <c r="GG202" s="84">
        <f t="shared" si="149"/>
        <v>7.6717741765979369E-2</v>
      </c>
      <c r="GH202" s="84">
        <f t="shared" si="150"/>
        <v>100</v>
      </c>
      <c r="GU202" s="123"/>
      <c r="GV202" s="123"/>
      <c r="GW202" s="123"/>
      <c r="GX202" s="123"/>
      <c r="GY202" s="123"/>
      <c r="GZ202" s="123"/>
      <c r="HA202" s="123"/>
      <c r="HB202" s="123"/>
      <c r="HC202" s="123"/>
      <c r="HD202" s="123"/>
    </row>
    <row r="203" spans="1:212" x14ac:dyDescent="0.25">
      <c r="A203" s="81" t="s">
        <v>669</v>
      </c>
      <c r="B203" s="84" t="s">
        <v>702</v>
      </c>
      <c r="C203" s="82" t="s">
        <v>670</v>
      </c>
      <c r="D203" s="83">
        <v>73.396843013935126</v>
      </c>
      <c r="E203" s="83">
        <v>0.65770543018045791</v>
      </c>
      <c r="F203" s="83">
        <v>11.790397500719365</v>
      </c>
      <c r="G203" s="147">
        <v>8.0496978665680103</v>
      </c>
      <c r="H203" s="83">
        <v>0.25075019525629955</v>
      </c>
      <c r="I203" s="83">
        <v>1.7501130431208121</v>
      </c>
      <c r="J203" s="83">
        <v>0.94545155588440821</v>
      </c>
      <c r="K203" s="83">
        <v>1.3585727792165083</v>
      </c>
      <c r="L203" s="83">
        <v>1.3863197270522463</v>
      </c>
      <c r="M203" s="83">
        <v>0.41414888806675709</v>
      </c>
      <c r="N203" s="111">
        <f t="shared" si="23"/>
        <v>99.999999999999972</v>
      </c>
      <c r="O203" s="83">
        <v>3.52</v>
      </c>
      <c r="S203" s="112"/>
      <c r="T203" s="112">
        <f t="shared" si="24"/>
        <v>8.3004480618243104</v>
      </c>
      <c r="U203" s="83">
        <f t="shared" si="25"/>
        <v>85.187240514654491</v>
      </c>
      <c r="V203" s="147">
        <v>8.0496978665680103</v>
      </c>
      <c r="W203" s="83">
        <v>0.25075019525629955</v>
      </c>
      <c r="AA203" s="117"/>
      <c r="AC203" s="84">
        <v>65.760000000000005</v>
      </c>
      <c r="AD203" s="84">
        <v>54.9</v>
      </c>
      <c r="AE203" s="84">
        <v>61.48</v>
      </c>
      <c r="AF203" s="84">
        <v>226</v>
      </c>
      <c r="AG203" s="84">
        <v>5.7770000000000001</v>
      </c>
      <c r="AH203" s="84">
        <v>2.1619999999999999</v>
      </c>
      <c r="AI203" s="84">
        <v>8.0540000000000003</v>
      </c>
      <c r="AJ203" s="84">
        <v>11.05</v>
      </c>
      <c r="AK203" s="84">
        <v>29.23</v>
      </c>
      <c r="AL203" s="84">
        <v>3.6429999999999998</v>
      </c>
      <c r="AM203" s="84">
        <v>16.2</v>
      </c>
      <c r="AN203" s="84">
        <v>4.452</v>
      </c>
      <c r="AO203" s="84">
        <v>1.139</v>
      </c>
      <c r="AP203" s="84">
        <v>5.2439999999999998</v>
      </c>
      <c r="AQ203" s="84">
        <v>0.88900000000000001</v>
      </c>
      <c r="AR203" s="84">
        <v>5.5209999999999999</v>
      </c>
      <c r="AS203" s="84">
        <v>1.093</v>
      </c>
      <c r="AT203" s="84">
        <v>2.9849999999999999</v>
      </c>
      <c r="AU203" s="84">
        <v>0.43099999999999999</v>
      </c>
      <c r="AV203" s="84">
        <v>2.847</v>
      </c>
      <c r="AW203" s="84">
        <v>0.442</v>
      </c>
      <c r="AX203" s="84">
        <v>32.19</v>
      </c>
      <c r="AY203" s="82">
        <v>369.8</v>
      </c>
      <c r="AZ203" s="84">
        <v>9.2490000000000006</v>
      </c>
      <c r="BA203" s="84">
        <v>10.37</v>
      </c>
      <c r="BB203" s="84">
        <v>0.90900000000000003</v>
      </c>
      <c r="BC203" s="84">
        <v>14.5</v>
      </c>
      <c r="BD203" s="84">
        <v>1.8879999999999999</v>
      </c>
      <c r="BE203" s="84"/>
      <c r="BF203" s="84">
        <v>4.4188000000000001</v>
      </c>
      <c r="BG203" s="82">
        <v>25.68</v>
      </c>
      <c r="BH203" s="82">
        <v>48.31</v>
      </c>
      <c r="BI203" s="82">
        <v>177.9</v>
      </c>
      <c r="BJ203" s="82">
        <v>19.89</v>
      </c>
      <c r="BK203" s="82">
        <v>49.31</v>
      </c>
      <c r="BL203" s="82">
        <v>0.55900000000000005</v>
      </c>
      <c r="BM203" s="84">
        <v>2.0489999999999999</v>
      </c>
      <c r="BN203" s="84">
        <v>2.5640000000000001</v>
      </c>
      <c r="BO203" s="84">
        <v>0.76300000000000001</v>
      </c>
      <c r="BP203" s="84">
        <v>63.35</v>
      </c>
      <c r="BQ203" s="84">
        <v>1.0289999999999999</v>
      </c>
      <c r="BR203" s="84">
        <v>0.24099999999999999</v>
      </c>
      <c r="BS203" s="84">
        <v>0.27700000000000002</v>
      </c>
      <c r="BU203" s="114">
        <f t="shared" si="26"/>
        <v>343154.07123398239</v>
      </c>
      <c r="BV203" s="114">
        <f t="shared" si="27"/>
        <v>3943.2677181367803</v>
      </c>
      <c r="BW203" s="114">
        <f t="shared" si="28"/>
        <v>62416.349371020988</v>
      </c>
      <c r="BX203" s="114">
        <f t="shared" si="29"/>
        <v>56313.0989976606</v>
      </c>
      <c r="BY203" s="114">
        <f t="shared" si="30"/>
        <v>1942.2269459158463</v>
      </c>
      <c r="BZ203" s="114">
        <f t="shared" si="31"/>
        <v>10555.410014354862</v>
      </c>
      <c r="CA203" s="114">
        <f t="shared" si="32"/>
        <v>6758.2839949789695</v>
      </c>
      <c r="CB203" s="114">
        <f t="shared" si="33"/>
        <v>10080.228560331621</v>
      </c>
      <c r="CC203" s="114">
        <f t="shared" si="34"/>
        <v>11509.735922654811</v>
      </c>
      <c r="CD203" s="114">
        <f t="shared" si="35"/>
        <v>1807.9062743572438</v>
      </c>
      <c r="CE203" s="82"/>
      <c r="CF203" s="83">
        <f t="shared" si="36"/>
        <v>5.3349987277687392</v>
      </c>
      <c r="CG203" s="118"/>
      <c r="CH203" s="111"/>
      <c r="CI203" s="83">
        <f t="shared" si="37"/>
        <v>6.2251372788285533</v>
      </c>
      <c r="CJ203" s="83"/>
      <c r="CK203" s="83">
        <f t="shared" si="38"/>
        <v>5.8065233506300968</v>
      </c>
      <c r="CL203" s="114"/>
      <c r="CO203" s="125">
        <f t="shared" si="39"/>
        <v>-2.9683273728778659E-2</v>
      </c>
      <c r="CP203" s="125">
        <f t="shared" si="40"/>
        <v>-5.3591522588070859</v>
      </c>
      <c r="CQ203" s="115">
        <f t="shared" si="41"/>
        <v>51.724109413661715</v>
      </c>
      <c r="CR203" s="115">
        <f t="shared" si="42"/>
        <v>57.962008689501864</v>
      </c>
      <c r="CW203" s="84" t="str">
        <f t="shared" si="97"/>
        <v>Brab 20</v>
      </c>
      <c r="CX203" s="84">
        <f t="shared" si="98"/>
        <v>35.645161290322584</v>
      </c>
      <c r="CY203" s="84">
        <f t="shared" si="98"/>
        <v>36.175742574257427</v>
      </c>
      <c r="CZ203" s="84">
        <f t="shared" si="98"/>
        <v>29.860655737704917</v>
      </c>
      <c r="DA203" s="84">
        <f t="shared" si="98"/>
        <v>27</v>
      </c>
      <c r="DC203" s="84">
        <f t="shared" si="99"/>
        <v>22.830769230769231</v>
      </c>
      <c r="DD203" s="84">
        <f t="shared" si="99"/>
        <v>15.496598639455783</v>
      </c>
      <c r="DE203" s="84">
        <f t="shared" si="99"/>
        <v>20.247104247104247</v>
      </c>
      <c r="DG203" s="84">
        <f t="shared" si="100"/>
        <v>17.145962732919255</v>
      </c>
      <c r="DH203" s="84">
        <f t="shared" si="100"/>
        <v>15.222841225626739</v>
      </c>
      <c r="DI203" s="84">
        <f t="shared" si="100"/>
        <v>14.214285714285714</v>
      </c>
      <c r="DK203" s="84">
        <f t="shared" si="101"/>
        <v>13.62200956937799</v>
      </c>
      <c r="DL203" s="84">
        <f t="shared" si="101"/>
        <v>13.726708074534162</v>
      </c>
      <c r="DN203" s="84" t="str">
        <f t="shared" si="102"/>
        <v>Brab 20</v>
      </c>
      <c r="DO203" s="84">
        <f t="shared" si="103"/>
        <v>0.28333333333333333</v>
      </c>
      <c r="DP203" s="84">
        <f t="shared" si="103"/>
        <v>0.4298529411764706</v>
      </c>
      <c r="DQ203" s="84">
        <f t="shared" si="103"/>
        <v>0.40032967032967032</v>
      </c>
      <c r="DR203" s="84">
        <f t="shared" si="103"/>
        <v>0.47093023255813954</v>
      </c>
      <c r="DS203" s="84" t="e">
        <v>#N/A</v>
      </c>
      <c r="DT203" s="84">
        <f t="shared" si="104"/>
        <v>0.66447761194029853</v>
      </c>
      <c r="DU203" s="84">
        <f t="shared" si="104"/>
        <v>0.81942446043165473</v>
      </c>
      <c r="DV203" s="84">
        <f t="shared" si="104"/>
        <v>0.9364285714285715</v>
      </c>
      <c r="DW203" s="84" t="e">
        <v>#N/A</v>
      </c>
      <c r="DX203" s="84">
        <f t="shared" si="105"/>
        <v>0.96017391304347821</v>
      </c>
      <c r="DY203" s="84">
        <f t="shared" si="105"/>
        <v>0.91083333333333338</v>
      </c>
      <c r="DZ203" s="84">
        <f t="shared" si="105"/>
        <v>0.89371257485029942</v>
      </c>
      <c r="EA203" s="84" t="e">
        <v>#N/A</v>
      </c>
      <c r="EB203" s="84">
        <f t="shared" si="106"/>
        <v>0.88691588785046727</v>
      </c>
      <c r="EC203" s="84">
        <f t="shared" si="106"/>
        <v>0.90204081632653066</v>
      </c>
      <c r="ED203" s="84">
        <f t="shared" si="107"/>
        <v>2.596774193548387</v>
      </c>
      <c r="EE203" s="84">
        <f t="shared" si="108"/>
        <v>1.5612772802365014</v>
      </c>
      <c r="EF203" s="84">
        <f t="shared" si="109"/>
        <v>1.2490950226244344</v>
      </c>
      <c r="EG203" s="84">
        <f t="shared" si="110"/>
        <v>0.71946906327284033</v>
      </c>
      <c r="EH203" s="84">
        <f t="shared" si="111"/>
        <v>85.165999999999983</v>
      </c>
      <c r="EJ203" s="84" t="str">
        <f t="shared" si="112"/>
        <v>Brab 20</v>
      </c>
      <c r="EK203" s="84">
        <f t="shared" si="113"/>
        <v>0.45205882352941174</v>
      </c>
      <c r="EL203" s="84">
        <f t="shared" si="114"/>
        <v>13.865679617257012</v>
      </c>
      <c r="EM203" s="84">
        <f t="shared" si="115"/>
        <v>54.9</v>
      </c>
      <c r="EN203" s="84">
        <f t="shared" si="116"/>
        <v>18.833333333333332</v>
      </c>
      <c r="EO203" s="84">
        <f t="shared" si="117"/>
        <v>40.269999999999996</v>
      </c>
      <c r="EP203" s="84">
        <f t="shared" si="118"/>
        <v>4.1479999999999997</v>
      </c>
      <c r="EQ203" s="84">
        <f t="shared" si="118"/>
        <v>5.6812500000000004</v>
      </c>
      <c r="ER203" s="84">
        <f t="shared" si="119"/>
        <v>2.923</v>
      </c>
      <c r="ES203" s="84">
        <f t="shared" si="120"/>
        <v>2.0249999999999999</v>
      </c>
      <c r="ET203" s="84">
        <f t="shared" si="121"/>
        <v>3.1723784358955949</v>
      </c>
      <c r="EU203" s="84">
        <f t="shared" si="122"/>
        <v>3.6996000000000002</v>
      </c>
      <c r="EV203" s="84">
        <f t="shared" si="123"/>
        <v>4.2022727272727272</v>
      </c>
      <c r="EW203" s="84">
        <f t="shared" si="124"/>
        <v>1.3490909090909091</v>
      </c>
      <c r="EX203" s="84">
        <f t="shared" si="125"/>
        <v>0.4693976116819229</v>
      </c>
      <c r="EY203" s="84">
        <f t="shared" si="126"/>
        <v>0.9197142857142856</v>
      </c>
      <c r="EZ203" s="84">
        <f t="shared" si="127"/>
        <v>0.81342857142857139</v>
      </c>
      <c r="FB203" s="84">
        <f t="shared" si="128"/>
        <v>0.66267902579867832</v>
      </c>
      <c r="FD203" s="84">
        <f t="shared" si="129"/>
        <v>2.744892506268755</v>
      </c>
      <c r="FE203" s="84">
        <f t="shared" si="130"/>
        <v>4.3837655423074717E-2</v>
      </c>
      <c r="FF203" s="84">
        <f t="shared" si="130"/>
        <v>2.943353985248931E-2</v>
      </c>
      <c r="FG203" s="84">
        <f t="shared" si="131"/>
        <v>1.6858979241876043E-2</v>
      </c>
      <c r="FH203" s="84">
        <f t="shared" si="132"/>
        <v>0.23132033550557909</v>
      </c>
      <c r="FI203" s="84">
        <f t="shared" si="133"/>
        <v>2.1620914585973794</v>
      </c>
      <c r="FJ203" s="84">
        <f t="shared" si="134"/>
        <v>2.1918827711537359E-2</v>
      </c>
      <c r="FK203" s="84">
        <f t="shared" si="134"/>
        <v>1.4716769926244655E-2</v>
      </c>
      <c r="FL203" s="84">
        <f t="shared" si="135"/>
        <v>1.6858979241876043E-2</v>
      </c>
      <c r="FM203" s="84">
        <f t="shared" si="136"/>
        <v>0.11566016775278955</v>
      </c>
      <c r="FN203" s="84">
        <f t="shared" si="137"/>
        <v>2.1620914585973794</v>
      </c>
      <c r="FO203" s="84">
        <f t="shared" si="138"/>
        <v>0.31675207073956901</v>
      </c>
      <c r="FP203" s="84">
        <f t="shared" si="139"/>
        <v>1.7994409503843465</v>
      </c>
      <c r="FQ203" s="84">
        <f t="shared" si="140"/>
        <v>12.156215621562156</v>
      </c>
      <c r="FR203" s="84">
        <f t="shared" si="141"/>
        <v>248.62486248624862</v>
      </c>
      <c r="FS203" s="84">
        <f t="shared" si="142"/>
        <v>0.31928345626975763</v>
      </c>
      <c r="FT203" s="84">
        <f t="shared" si="143"/>
        <v>2.828942746750966</v>
      </c>
      <c r="FU203" s="84">
        <f t="shared" si="144"/>
        <v>0.17858640939597314</v>
      </c>
      <c r="FW203" s="84">
        <f t="shared" si="145"/>
        <v>1.0000000000000002</v>
      </c>
      <c r="FX203" s="84">
        <f t="shared" si="146"/>
        <v>73.39684301393514</v>
      </c>
      <c r="FY203" s="84">
        <f t="shared" si="147"/>
        <v>11.790397500719367</v>
      </c>
      <c r="FZ203" s="84">
        <f t="shared" si="147"/>
        <v>8.0496978665680121</v>
      </c>
      <c r="GA203" s="84">
        <f t="shared" si="147"/>
        <v>0.2507501952562996</v>
      </c>
      <c r="GB203" s="84">
        <f t="shared" si="147"/>
        <v>1.7501130431208125</v>
      </c>
      <c r="GC203" s="84">
        <f t="shared" si="147"/>
        <v>0.94545155588440843</v>
      </c>
      <c r="GD203" s="84">
        <f t="shared" si="147"/>
        <v>1.3585727792165085</v>
      </c>
      <c r="GE203" s="84">
        <f t="shared" si="147"/>
        <v>1.3863197270522465</v>
      </c>
      <c r="GF203" s="84">
        <f t="shared" si="148"/>
        <v>0.65770543018045802</v>
      </c>
      <c r="GG203" s="84">
        <f t="shared" si="149"/>
        <v>0.4141488880667572</v>
      </c>
      <c r="GH203" s="84">
        <f t="shared" si="150"/>
        <v>100</v>
      </c>
      <c r="GU203" s="123"/>
      <c r="GV203" s="123"/>
      <c r="GW203" s="123"/>
      <c r="GX203" s="123"/>
      <c r="GY203" s="123"/>
      <c r="GZ203" s="123"/>
      <c r="HA203" s="123"/>
      <c r="HB203" s="123"/>
      <c r="HC203" s="123"/>
      <c r="HD203" s="123"/>
    </row>
    <row r="204" spans="1:212" x14ac:dyDescent="0.25">
      <c r="A204" s="81" t="s">
        <v>671</v>
      </c>
      <c r="B204" s="84" t="s">
        <v>702</v>
      </c>
      <c r="C204" s="82" t="s">
        <v>672</v>
      </c>
      <c r="D204" s="83">
        <v>72.859490115015646</v>
      </c>
      <c r="E204" s="83">
        <v>0.85016165792123832</v>
      </c>
      <c r="F204" s="83">
        <v>17.570360947686439</v>
      </c>
      <c r="G204" s="147">
        <v>2.3225738061165</v>
      </c>
      <c r="H204" s="83">
        <v>3.0741506333810363E-2</v>
      </c>
      <c r="I204" s="83">
        <v>1.266762071341496</v>
      </c>
      <c r="J204" s="83">
        <v>0.26819314146393175</v>
      </c>
      <c r="K204" s="83">
        <v>0.35087719298245623</v>
      </c>
      <c r="L204" s="83">
        <v>4.3080510945036314</v>
      </c>
      <c r="M204" s="83">
        <v>0.17278846663486513</v>
      </c>
      <c r="N204" s="111">
        <f t="shared" si="23"/>
        <v>99.999999999999986</v>
      </c>
      <c r="O204" s="83">
        <v>6.1719999999999997</v>
      </c>
      <c r="S204" s="112"/>
      <c r="T204" s="112">
        <f t="shared" si="24"/>
        <v>2.3533153124503103</v>
      </c>
      <c r="U204" s="83">
        <f t="shared" si="25"/>
        <v>90.429851062702085</v>
      </c>
      <c r="V204" s="147">
        <v>2.3225738061165</v>
      </c>
      <c r="W204" s="83">
        <v>3.0741506333810363E-2</v>
      </c>
      <c r="AA204" s="117"/>
      <c r="AC204" s="84">
        <v>320.7</v>
      </c>
      <c r="AD204" s="84">
        <v>181.7</v>
      </c>
      <c r="AE204" s="84">
        <v>59.21</v>
      </c>
      <c r="AF204" s="84">
        <v>802.4</v>
      </c>
      <c r="AG204" s="84">
        <v>3.8959999999999999</v>
      </c>
      <c r="AH204" s="84">
        <v>6.3819999999999997</v>
      </c>
      <c r="AI204" s="84">
        <v>10.88</v>
      </c>
      <c r="AJ204" s="84">
        <v>34.299999999999997</v>
      </c>
      <c r="AK204" s="84">
        <v>70.22</v>
      </c>
      <c r="AL204" s="84">
        <v>7.7439999999999998</v>
      </c>
      <c r="AM204" s="84">
        <v>28.96</v>
      </c>
      <c r="AN204" s="84">
        <v>5.8079999999999998</v>
      </c>
      <c r="AO204" s="84">
        <v>1.139</v>
      </c>
      <c r="AP204" s="84">
        <v>4.9240000000000004</v>
      </c>
      <c r="AQ204" s="84">
        <v>0.78300000000000003</v>
      </c>
      <c r="AR204" s="84">
        <v>4.7309999999999999</v>
      </c>
      <c r="AS204" s="84">
        <v>0.92700000000000005</v>
      </c>
      <c r="AT204" s="84">
        <v>2.6840000000000002</v>
      </c>
      <c r="AU204" s="84">
        <v>0.40699999999999997</v>
      </c>
      <c r="AV204" s="84">
        <v>2.7970000000000002</v>
      </c>
      <c r="AW204" s="84">
        <v>0.434</v>
      </c>
      <c r="AX204" s="84">
        <v>27.44</v>
      </c>
      <c r="AY204" s="82">
        <v>159.19999999999999</v>
      </c>
      <c r="AZ204" s="84">
        <v>4.2430000000000003</v>
      </c>
      <c r="BA204" s="84">
        <v>14.2</v>
      </c>
      <c r="BB204" s="84">
        <v>1.4259999999999999</v>
      </c>
      <c r="BC204" s="84">
        <v>24.39</v>
      </c>
      <c r="BD204" s="84">
        <v>6.0410000000000004</v>
      </c>
      <c r="BE204" s="84"/>
      <c r="BF204" s="84">
        <v>5.9016000000000002</v>
      </c>
      <c r="BG204" s="82">
        <v>1.5509999999999999</v>
      </c>
      <c r="BH204" s="82">
        <v>103.5</v>
      </c>
      <c r="BI204" s="82">
        <v>30.04</v>
      </c>
      <c r="BJ204" s="82" t="s">
        <v>644</v>
      </c>
      <c r="BK204" s="82">
        <v>11.23</v>
      </c>
      <c r="BL204" s="82">
        <v>26.42</v>
      </c>
      <c r="BM204" s="84">
        <v>4.1820000000000004</v>
      </c>
      <c r="BN204" s="84">
        <v>2.4969999999999999</v>
      </c>
      <c r="BO204" s="84">
        <v>0.375</v>
      </c>
      <c r="BP204" s="84" t="s">
        <v>644</v>
      </c>
      <c r="BQ204" s="84">
        <v>2.855</v>
      </c>
      <c r="BR204" s="84">
        <v>0.14000000000000001</v>
      </c>
      <c r="BS204" s="84" t="s">
        <v>644</v>
      </c>
      <c r="BU204" s="114">
        <f t="shared" si="26"/>
        <v>340641.7719663069</v>
      </c>
      <c r="BV204" s="114">
        <f t="shared" si="27"/>
        <v>5097.1375133068996</v>
      </c>
      <c r="BW204" s="114">
        <f t="shared" si="28"/>
        <v>93014.48805426863</v>
      </c>
      <c r="BX204" s="114">
        <f t="shared" si="29"/>
        <v>16247.979842375715</v>
      </c>
      <c r="BY204" s="114">
        <f t="shared" si="30"/>
        <v>238.1134016607277</v>
      </c>
      <c r="BZ204" s="114">
        <f t="shared" si="31"/>
        <v>7640.1882188131922</v>
      </c>
      <c r="CA204" s="114">
        <f t="shared" si="32"/>
        <v>1917.1002514489714</v>
      </c>
      <c r="CB204" s="114">
        <f t="shared" si="33"/>
        <v>2603.4102522726052</v>
      </c>
      <c r="CC204" s="114">
        <f t="shared" si="34"/>
        <v>35767.02363203992</v>
      </c>
      <c r="CD204" s="114">
        <f t="shared" si="35"/>
        <v>754.28272770199078</v>
      </c>
      <c r="CE204" s="82"/>
      <c r="CF204" s="83">
        <f t="shared" si="36"/>
        <v>2.1266465402470982</v>
      </c>
      <c r="CG204" s="118"/>
      <c r="CH204" s="111"/>
      <c r="CI204" s="83">
        <f t="shared" si="37"/>
        <v>4.1467269984917046</v>
      </c>
      <c r="CJ204" s="83"/>
      <c r="CK204" s="83">
        <f t="shared" si="38"/>
        <v>0.53912401574803148</v>
      </c>
      <c r="CL204" s="114"/>
      <c r="CO204" s="125">
        <f t="shared" si="39"/>
        <v>-4.9963656119149826</v>
      </c>
      <c r="CP204" s="125">
        <f t="shared" si="40"/>
        <v>-0.50174521651560777</v>
      </c>
      <c r="CQ204" s="115">
        <f t="shared" si="41"/>
        <v>84.944287008737902</v>
      </c>
      <c r="CR204" s="115">
        <f t="shared" si="42"/>
        <v>88.05248618784529</v>
      </c>
      <c r="CW204" s="84" t="str">
        <f t="shared" si="97"/>
        <v>Brab 21</v>
      </c>
      <c r="CX204" s="84">
        <f t="shared" si="98"/>
        <v>110.64516129032258</v>
      </c>
      <c r="CY204" s="84">
        <f t="shared" si="98"/>
        <v>86.905940594059402</v>
      </c>
      <c r="CZ204" s="84">
        <f t="shared" si="98"/>
        <v>63.475409836065573</v>
      </c>
      <c r="DA204" s="84">
        <f t="shared" si="98"/>
        <v>48.266666666666673</v>
      </c>
      <c r="DC204" s="84">
        <f t="shared" si="99"/>
        <v>29.784615384615382</v>
      </c>
      <c r="DD204" s="84">
        <f t="shared" si="99"/>
        <v>15.496598639455783</v>
      </c>
      <c r="DE204" s="84">
        <f t="shared" si="99"/>
        <v>19.011583011583014</v>
      </c>
      <c r="DG204" s="84">
        <f t="shared" si="100"/>
        <v>14.69254658385093</v>
      </c>
      <c r="DH204" s="84">
        <f t="shared" si="100"/>
        <v>12.910863509749303</v>
      </c>
      <c r="DI204" s="84">
        <f t="shared" si="100"/>
        <v>12.780952380952382</v>
      </c>
      <c r="DK204" s="84">
        <f t="shared" si="101"/>
        <v>13.382775119617227</v>
      </c>
      <c r="DL204" s="84">
        <f t="shared" si="101"/>
        <v>13.478260869565217</v>
      </c>
      <c r="DN204" s="84" t="str">
        <f t="shared" si="102"/>
        <v>Brab 21</v>
      </c>
      <c r="DO204" s="84">
        <f t="shared" si="103"/>
        <v>0.87948717948717936</v>
      </c>
      <c r="DP204" s="84">
        <f t="shared" si="103"/>
        <v>1.0326470588235295</v>
      </c>
      <c r="DQ204" s="84">
        <f t="shared" si="103"/>
        <v>0.85098901098901103</v>
      </c>
      <c r="DR204" s="84">
        <f t="shared" si="103"/>
        <v>0.8418604651162791</v>
      </c>
      <c r="DS204" s="84" t="e">
        <v>#N/A</v>
      </c>
      <c r="DT204" s="84">
        <f t="shared" si="104"/>
        <v>0.86686567164179096</v>
      </c>
      <c r="DU204" s="84">
        <f t="shared" si="104"/>
        <v>0.81942446043165473</v>
      </c>
      <c r="DV204" s="84">
        <f t="shared" si="104"/>
        <v>0.87928571428571445</v>
      </c>
      <c r="DW204" s="84" t="e">
        <v>#N/A</v>
      </c>
      <c r="DX204" s="84">
        <f t="shared" si="105"/>
        <v>0.82278260869565212</v>
      </c>
      <c r="DY204" s="84">
        <f t="shared" si="105"/>
        <v>0.77250000000000008</v>
      </c>
      <c r="DZ204" s="84">
        <f t="shared" si="105"/>
        <v>0.80359281437125751</v>
      </c>
      <c r="EA204" s="84" t="e">
        <v>#N/A</v>
      </c>
      <c r="EB204" s="84">
        <f t="shared" si="106"/>
        <v>0.87133956386292843</v>
      </c>
      <c r="EC204" s="84">
        <f t="shared" si="106"/>
        <v>0.88571428571428568</v>
      </c>
      <c r="ED204" s="84">
        <f t="shared" si="107"/>
        <v>8.2091571279916753</v>
      </c>
      <c r="EE204" s="84">
        <f t="shared" si="108"/>
        <v>3.7148427086110374</v>
      </c>
      <c r="EF204" s="84">
        <f t="shared" si="109"/>
        <v>1.0900921658986173</v>
      </c>
      <c r="EG204" s="84">
        <f t="shared" si="110"/>
        <v>0.63515598135870721</v>
      </c>
      <c r="EH204" s="84">
        <f t="shared" si="111"/>
        <v>165.85799999999998</v>
      </c>
      <c r="EJ204" s="84" t="str">
        <f t="shared" si="112"/>
        <v>Brab 21</v>
      </c>
      <c r="EK204" s="84">
        <f t="shared" si="113"/>
        <v>0.43536764705882353</v>
      </c>
      <c r="EL204" s="84">
        <f t="shared" si="114"/>
        <v>43.088224949502987</v>
      </c>
      <c r="EM204" s="84">
        <f t="shared" si="115"/>
        <v>181.7</v>
      </c>
      <c r="EN204" s="84">
        <f t="shared" si="116"/>
        <v>66.86666666666666</v>
      </c>
      <c r="EO204" s="84">
        <f t="shared" si="117"/>
        <v>54.4</v>
      </c>
      <c r="EP204" s="84">
        <f t="shared" si="118"/>
        <v>5.68</v>
      </c>
      <c r="EQ204" s="84">
        <f t="shared" si="118"/>
        <v>8.9124999999999996</v>
      </c>
      <c r="ER204" s="84">
        <f t="shared" si="119"/>
        <v>7.0220000000000002</v>
      </c>
      <c r="ES204" s="84">
        <f t="shared" si="120"/>
        <v>3.62</v>
      </c>
      <c r="ET204" s="84">
        <f t="shared" si="121"/>
        <v>1.3235588005141634</v>
      </c>
      <c r="EU204" s="84">
        <f t="shared" si="122"/>
        <v>1.6972</v>
      </c>
      <c r="EV204" s="84">
        <f t="shared" si="123"/>
        <v>1.8090909090909089</v>
      </c>
      <c r="EW204" s="84">
        <f t="shared" si="124"/>
        <v>1.76</v>
      </c>
      <c r="EX204" s="84">
        <f t="shared" si="125"/>
        <v>0.60675164512824542</v>
      </c>
      <c r="EY204" s="84">
        <f t="shared" si="126"/>
        <v>0.78400000000000003</v>
      </c>
      <c r="EZ204" s="84">
        <f t="shared" si="127"/>
        <v>0.79914285714285715</v>
      </c>
      <c r="FB204" s="84">
        <f t="shared" si="128"/>
        <v>0.660072988313543</v>
      </c>
      <c r="FD204" s="84">
        <f t="shared" si="129"/>
        <v>4.6589282874860887</v>
      </c>
      <c r="FE204" s="84">
        <f t="shared" si="130"/>
        <v>1.1321906133472824E-2</v>
      </c>
      <c r="FF204" s="84">
        <f t="shared" si="130"/>
        <v>9.1466052961860556E-2</v>
      </c>
      <c r="FG204" s="84">
        <f t="shared" si="131"/>
        <v>4.7823313385151889E-3</v>
      </c>
      <c r="FH204" s="84">
        <f t="shared" si="132"/>
        <v>0.34471965759635947</v>
      </c>
      <c r="FI204" s="84">
        <f t="shared" si="133"/>
        <v>3.0681941565617548</v>
      </c>
      <c r="FJ204" s="84">
        <f t="shared" si="134"/>
        <v>5.6609530667364122E-3</v>
      </c>
      <c r="FK204" s="84">
        <f t="shared" si="134"/>
        <v>4.5733026480930278E-2</v>
      </c>
      <c r="FL204" s="84">
        <f t="shared" si="135"/>
        <v>4.7823313385151889E-3</v>
      </c>
      <c r="FM204" s="84">
        <f t="shared" si="136"/>
        <v>0.17235982879817974</v>
      </c>
      <c r="FN204" s="84">
        <f t="shared" si="137"/>
        <v>3.0681941565617548</v>
      </c>
      <c r="FO204" s="84">
        <f t="shared" si="138"/>
        <v>0.29817840912249416</v>
      </c>
      <c r="FP204" s="84">
        <f t="shared" si="139"/>
        <v>4.3907351460221573</v>
      </c>
      <c r="FQ204" s="84">
        <f t="shared" si="140"/>
        <v>24.053295932678822</v>
      </c>
      <c r="FR204" s="84">
        <f t="shared" si="141"/>
        <v>562.69284712482465</v>
      </c>
      <c r="FS204" s="84">
        <f t="shared" si="142"/>
        <v>0.50983196281730425</v>
      </c>
      <c r="FT204" s="84">
        <f t="shared" si="143"/>
        <v>3.8898820164461925</v>
      </c>
      <c r="FU204" s="84">
        <f t="shared" si="144"/>
        <v>0.35292380389840522</v>
      </c>
      <c r="FW204" s="84">
        <f t="shared" si="145"/>
        <v>1.0000000000000002</v>
      </c>
      <c r="FX204" s="84">
        <f t="shared" si="146"/>
        <v>72.85949011501566</v>
      </c>
      <c r="FY204" s="84">
        <f t="shared" si="147"/>
        <v>17.570360947686442</v>
      </c>
      <c r="FZ204" s="84">
        <f t="shared" si="147"/>
        <v>2.3225738061165004</v>
      </c>
      <c r="GA204" s="84">
        <f t="shared" si="147"/>
        <v>3.074150633381037E-2</v>
      </c>
      <c r="GB204" s="84">
        <f t="shared" si="147"/>
        <v>1.2667620713414962</v>
      </c>
      <c r="GC204" s="84">
        <f t="shared" si="147"/>
        <v>0.26819314146393181</v>
      </c>
      <c r="GD204" s="84">
        <f t="shared" si="147"/>
        <v>0.35087719298245629</v>
      </c>
      <c r="GE204" s="84">
        <f t="shared" si="147"/>
        <v>4.3080510945036323</v>
      </c>
      <c r="GF204" s="84">
        <f t="shared" si="148"/>
        <v>0.85016165792123854</v>
      </c>
      <c r="GG204" s="84">
        <f t="shared" si="149"/>
        <v>0.17278846663486516</v>
      </c>
      <c r="GH204" s="84">
        <f t="shared" si="150"/>
        <v>100.00000000000003</v>
      </c>
      <c r="GU204" s="123"/>
      <c r="GV204" s="123"/>
      <c r="GW204" s="123"/>
      <c r="GX204" s="123"/>
      <c r="GY204" s="123"/>
      <c r="GZ204" s="123"/>
      <c r="HA204" s="123"/>
      <c r="HB204" s="123"/>
      <c r="HC204" s="123"/>
      <c r="HD204" s="123"/>
    </row>
    <row r="205" spans="1:212" x14ac:dyDescent="0.25">
      <c r="A205" s="81" t="s">
        <v>693</v>
      </c>
      <c r="B205" s="84" t="s">
        <v>702</v>
      </c>
      <c r="C205" s="82" t="s">
        <v>697</v>
      </c>
      <c r="D205" s="83">
        <v>59.970685621494987</v>
      </c>
      <c r="E205" s="83">
        <v>1.1442802113381525</v>
      </c>
      <c r="F205" s="83">
        <v>23.925858964343185</v>
      </c>
      <c r="G205" s="147">
        <v>7.5837691133804839</v>
      </c>
      <c r="H205" s="83">
        <v>6.2415284254808308E-2</v>
      </c>
      <c r="I205" s="83">
        <v>1.6956152222556258</v>
      </c>
      <c r="J205" s="83">
        <v>0.40569934765625404</v>
      </c>
      <c r="K205" s="83">
        <v>1.3003184219751731</v>
      </c>
      <c r="L205" s="83">
        <v>3.6096839394030811</v>
      </c>
      <c r="M205" s="83">
        <v>0.30167387389824013</v>
      </c>
      <c r="N205" s="111">
        <f t="shared" si="23"/>
        <v>100</v>
      </c>
      <c r="O205" s="83">
        <v>5.27</v>
      </c>
      <c r="Q205" s="83">
        <v>3.15</v>
      </c>
      <c r="R205" s="83">
        <v>3.73</v>
      </c>
      <c r="S205" s="112">
        <f>Q205/R205</f>
        <v>0.84450402144772119</v>
      </c>
      <c r="T205" s="112">
        <f t="shared" si="24"/>
        <v>7.6461843976352926</v>
      </c>
      <c r="U205" s="83">
        <f t="shared" si="25"/>
        <v>83.896544585838171</v>
      </c>
      <c r="V205" s="147">
        <v>7.5837691133804839</v>
      </c>
      <c r="W205" s="83">
        <v>6.2415284254808308E-2</v>
      </c>
      <c r="AA205" s="117"/>
      <c r="AT205" s="84"/>
      <c r="AY205" s="82"/>
      <c r="BB205" s="84"/>
      <c r="BC205" s="84"/>
      <c r="BD205" s="84"/>
      <c r="BE205" s="84"/>
      <c r="BF205" s="84"/>
      <c r="BU205" s="114">
        <f t="shared" si="26"/>
        <v>280382.42628231418</v>
      </c>
      <c r="BV205" s="114">
        <f t="shared" si="27"/>
        <v>6860.5229800739717</v>
      </c>
      <c r="BW205" s="114">
        <f t="shared" si="28"/>
        <v>126659.40838967508</v>
      </c>
      <c r="BX205" s="114">
        <f t="shared" si="29"/>
        <v>53053.611195878999</v>
      </c>
      <c r="BY205" s="114">
        <f t="shared" si="30"/>
        <v>483.44786648233026</v>
      </c>
      <c r="BZ205" s="114">
        <f t="shared" si="31"/>
        <v>10226.718764162748</v>
      </c>
      <c r="CA205" s="114">
        <f t="shared" si="32"/>
        <v>2900.0231592763798</v>
      </c>
      <c r="CB205" s="114">
        <f t="shared" si="33"/>
        <v>9647.9975863189375</v>
      </c>
      <c r="CC205" s="114">
        <f t="shared" si="34"/>
        <v>29968.922822095861</v>
      </c>
      <c r="CD205" s="114">
        <f t="shared" si="35"/>
        <v>1316.9130840268515</v>
      </c>
      <c r="CE205" s="82"/>
      <c r="CF205" s="83">
        <f t="shared" si="36"/>
        <v>5.1877452015003609</v>
      </c>
      <c r="CG205" s="118"/>
      <c r="CH205" s="111"/>
      <c r="CI205" s="83">
        <f t="shared" si="37"/>
        <v>2.5065217391304349</v>
      </c>
      <c r="CJ205" s="83"/>
      <c r="CK205" s="83">
        <f t="shared" si="38"/>
        <v>2.100951008645533</v>
      </c>
      <c r="CL205" s="114"/>
      <c r="CO205" s="125">
        <f t="shared" si="39"/>
        <v>3.1179490025517431</v>
      </c>
      <c r="CP205" s="125">
        <f t="shared" si="40"/>
        <v>-1.2662447563359311</v>
      </c>
      <c r="CQ205" s="115">
        <f t="shared" si="41"/>
        <v>70.289617871331743</v>
      </c>
      <c r="CR205" s="115">
        <f t="shared" si="42"/>
        <v>75.632269329799442</v>
      </c>
      <c r="GU205" s="123"/>
      <c r="GV205" s="123"/>
      <c r="GW205" s="123"/>
      <c r="GX205" s="123"/>
      <c r="GY205" s="123"/>
      <c r="GZ205" s="123"/>
      <c r="HA205" s="123"/>
      <c r="HB205" s="123"/>
      <c r="HC205" s="123"/>
      <c r="HD205" s="123"/>
    </row>
    <row r="206" spans="1:212" x14ac:dyDescent="0.25">
      <c r="A206" s="81" t="s">
        <v>693</v>
      </c>
      <c r="B206" s="84" t="s">
        <v>702</v>
      </c>
      <c r="C206" s="82" t="s">
        <v>698</v>
      </c>
      <c r="D206" s="83">
        <v>57.298611614606152</v>
      </c>
      <c r="E206" s="83">
        <v>1.1033108783300287</v>
      </c>
      <c r="F206" s="83">
        <v>25.323611588336849</v>
      </c>
      <c r="G206" s="147">
        <v>8.7929673913842965</v>
      </c>
      <c r="H206" s="83">
        <v>9.4569503856859582E-2</v>
      </c>
      <c r="I206" s="83">
        <v>2.1645908660570083</v>
      </c>
      <c r="J206" s="83">
        <v>0.2311698983167679</v>
      </c>
      <c r="K206" s="83">
        <v>1.250418995440699</v>
      </c>
      <c r="L206" s="83">
        <v>3.5936411465606644</v>
      </c>
      <c r="M206" s="83">
        <v>0.14710811711067048</v>
      </c>
      <c r="N206" s="111">
        <f t="shared" si="23"/>
        <v>100</v>
      </c>
      <c r="O206" s="83">
        <v>5.77</v>
      </c>
      <c r="Q206" s="83">
        <v>3.14</v>
      </c>
      <c r="R206" s="83">
        <v>4.71</v>
      </c>
      <c r="S206" s="112">
        <f>Q206/R206</f>
        <v>0.66666666666666674</v>
      </c>
      <c r="T206" s="112">
        <f t="shared" si="24"/>
        <v>8.8875368952411566</v>
      </c>
      <c r="U206" s="83">
        <f t="shared" si="25"/>
        <v>82.622223202943005</v>
      </c>
      <c r="V206" s="147">
        <v>8.7929673913842965</v>
      </c>
      <c r="W206" s="83">
        <v>9.4569503856859582E-2</v>
      </c>
      <c r="AA206" s="117"/>
      <c r="AT206" s="84"/>
      <c r="AY206" s="82"/>
      <c r="BB206" s="84"/>
      <c r="BC206" s="84"/>
      <c r="BD206" s="84"/>
      <c r="BE206" s="84"/>
      <c r="BF206" s="84"/>
      <c r="BU206" s="114">
        <f t="shared" si="26"/>
        <v>267889.61274361314</v>
      </c>
      <c r="BV206" s="114">
        <f t="shared" si="27"/>
        <v>6614.8916672228615</v>
      </c>
      <c r="BW206" s="114">
        <f t="shared" si="28"/>
        <v>134058.8719029389</v>
      </c>
      <c r="BX206" s="114">
        <f t="shared" si="29"/>
        <v>61512.773696851371</v>
      </c>
      <c r="BY206" s="114">
        <f t="shared" si="30"/>
        <v>732.50367149243846</v>
      </c>
      <c r="BZ206" s="114">
        <f t="shared" si="31"/>
        <v>13055.239028340855</v>
      </c>
      <c r="CA206" s="114">
        <f t="shared" si="32"/>
        <v>1652.4504234949272</v>
      </c>
      <c r="CB206" s="114">
        <f t="shared" si="33"/>
        <v>9277.7578522451731</v>
      </c>
      <c r="CC206" s="114">
        <f t="shared" si="34"/>
        <v>29835.729659310327</v>
      </c>
      <c r="CD206" s="114">
        <f t="shared" si="35"/>
        <v>642.17892549403985</v>
      </c>
      <c r="CE206" s="82"/>
      <c r="CF206" s="83">
        <f t="shared" si="36"/>
        <v>4.7117309429047518</v>
      </c>
      <c r="CG206" s="118"/>
      <c r="CH206" s="111"/>
      <c r="CI206" s="83">
        <f t="shared" si="37"/>
        <v>2.262655601659751</v>
      </c>
      <c r="CJ206" s="83"/>
      <c r="CK206" s="83">
        <f t="shared" si="38"/>
        <v>2.4468128654970758</v>
      </c>
      <c r="CL206" s="114"/>
      <c r="CO206" s="125">
        <f t="shared" si="39"/>
        <v>4.1412781278600708</v>
      </c>
      <c r="CP206" s="125">
        <f t="shared" si="40"/>
        <v>-2.1974257561094523</v>
      </c>
      <c r="CQ206" s="115">
        <f t="shared" si="41"/>
        <v>68.291410243028594</v>
      </c>
      <c r="CR206" s="115">
        <f t="shared" si="42"/>
        <v>73.817465641185848</v>
      </c>
      <c r="GU206" s="123"/>
      <c r="GV206" s="123"/>
      <c r="GW206" s="123"/>
      <c r="GX206" s="123"/>
      <c r="GY206" s="123"/>
      <c r="GZ206" s="123"/>
      <c r="HA206" s="123"/>
      <c r="HB206" s="123"/>
      <c r="HC206" s="123"/>
      <c r="HD206" s="123"/>
    </row>
    <row r="207" spans="1:212" x14ac:dyDescent="0.25">
      <c r="A207" s="81" t="s">
        <v>693</v>
      </c>
      <c r="B207" s="84" t="s">
        <v>702</v>
      </c>
      <c r="C207" s="82" t="s">
        <v>699</v>
      </c>
      <c r="D207" s="83">
        <v>62.848136276177591</v>
      </c>
      <c r="E207" s="83">
        <v>1.0104871902518193</v>
      </c>
      <c r="F207" s="83">
        <v>21.032717908437355</v>
      </c>
      <c r="G207" s="147">
        <v>7.9519091436589839</v>
      </c>
      <c r="H207" s="83">
        <v>6.2504362283617693E-2</v>
      </c>
      <c r="I207" s="83">
        <v>2.2397396484963008</v>
      </c>
      <c r="J207" s="83">
        <v>0.31252181141808849</v>
      </c>
      <c r="K207" s="83">
        <v>1.0729915525354372</v>
      </c>
      <c r="L207" s="83">
        <v>3.2814790198899288</v>
      </c>
      <c r="M207" s="83">
        <v>0.18751308685085308</v>
      </c>
      <c r="N207" s="111">
        <f t="shared" si="23"/>
        <v>99.999999999999986</v>
      </c>
      <c r="O207" s="83">
        <v>4.8600000000000003</v>
      </c>
      <c r="Q207" s="83">
        <v>3.16</v>
      </c>
      <c r="R207" s="83">
        <v>4.03</v>
      </c>
      <c r="S207" s="112">
        <f>Q207/R207</f>
        <v>0.78411910669975182</v>
      </c>
      <c r="T207" s="112">
        <f t="shared" si="24"/>
        <v>8.0144135059426009</v>
      </c>
      <c r="U207" s="83">
        <f t="shared" si="25"/>
        <v>83.880854184614947</v>
      </c>
      <c r="V207" s="147">
        <v>7.9519091436589839</v>
      </c>
      <c r="W207" s="83">
        <v>6.2504362283617693E-2</v>
      </c>
      <c r="AA207" s="117"/>
      <c r="AT207" s="84"/>
      <c r="AY207" s="82"/>
      <c r="BB207" s="84"/>
      <c r="BC207" s="84"/>
      <c r="BD207" s="84"/>
      <c r="BE207" s="84"/>
      <c r="BF207" s="84"/>
      <c r="BU207" s="114">
        <f t="shared" si="26"/>
        <v>293835.4423301809</v>
      </c>
      <c r="BV207" s="114">
        <f t="shared" si="27"/>
        <v>6058.3679776179715</v>
      </c>
      <c r="BW207" s="114">
        <f t="shared" si="28"/>
        <v>111343.61408214261</v>
      </c>
      <c r="BX207" s="114">
        <f t="shared" si="29"/>
        <v>55629.000522747447</v>
      </c>
      <c r="BY207" s="114">
        <f t="shared" si="30"/>
        <v>484.1378350291775</v>
      </c>
      <c r="BZ207" s="114">
        <f t="shared" si="31"/>
        <v>13508.481871049915</v>
      </c>
      <c r="CA207" s="114">
        <f t="shared" si="32"/>
        <v>2233.970786808808</v>
      </c>
      <c r="CB207" s="114">
        <f t="shared" si="33"/>
        <v>7961.2960441470714</v>
      </c>
      <c r="CC207" s="114">
        <f t="shared" si="34"/>
        <v>27244.044946957478</v>
      </c>
      <c r="CD207" s="114">
        <f t="shared" si="35"/>
        <v>818.56089925589129</v>
      </c>
      <c r="CE207" s="82"/>
      <c r="CF207" s="83">
        <f t="shared" si="36"/>
        <v>4.11807937070754</v>
      </c>
      <c r="CG207" s="118"/>
      <c r="CH207" s="111"/>
      <c r="CI207" s="83">
        <f t="shared" si="37"/>
        <v>2.9881129271916786</v>
      </c>
      <c r="CJ207" s="83"/>
      <c r="CK207" s="83">
        <f t="shared" si="38"/>
        <v>2.4232698412698417</v>
      </c>
      <c r="CL207" s="114"/>
      <c r="CO207" s="125">
        <f t="shared" si="39"/>
        <v>1.2912432742701796</v>
      </c>
      <c r="CP207" s="125">
        <f t="shared" si="40"/>
        <v>-3.0858667354909146</v>
      </c>
      <c r="CQ207" s="115">
        <f t="shared" si="41"/>
        <v>66.490967046605604</v>
      </c>
      <c r="CR207" s="115">
        <f t="shared" si="42"/>
        <v>72.253456105757024</v>
      </c>
      <c r="GU207" s="123"/>
      <c r="GV207" s="123"/>
      <c r="GW207" s="123"/>
      <c r="GX207" s="123"/>
      <c r="GY207" s="123"/>
      <c r="GZ207" s="123"/>
      <c r="HA207" s="123"/>
      <c r="HB207" s="123"/>
      <c r="HC207" s="123"/>
      <c r="HD207" s="123"/>
    </row>
    <row r="208" spans="1:212" x14ac:dyDescent="0.25">
      <c r="A208" s="81" t="s">
        <v>693</v>
      </c>
      <c r="B208" s="84" t="s">
        <v>702</v>
      </c>
      <c r="C208" s="82" t="s">
        <v>700</v>
      </c>
      <c r="D208" s="83">
        <v>58.07365587840868</v>
      </c>
      <c r="E208" s="83">
        <v>1.0711596563467787</v>
      </c>
      <c r="F208" s="83">
        <v>23.208459220846869</v>
      </c>
      <c r="G208" s="147">
        <v>8.8359119926825098</v>
      </c>
      <c r="H208" s="83">
        <v>0.10501565258301751</v>
      </c>
      <c r="I208" s="83">
        <v>2.5833850535422305</v>
      </c>
      <c r="J208" s="83">
        <v>0.4410657408486735</v>
      </c>
      <c r="K208" s="83">
        <v>0.56708452394829456</v>
      </c>
      <c r="L208" s="83">
        <v>4.7992153230439003</v>
      </c>
      <c r="M208" s="83">
        <v>0.3150469577490525</v>
      </c>
      <c r="N208" s="111">
        <f t="shared" si="23"/>
        <v>100</v>
      </c>
      <c r="O208" s="83">
        <v>5.74</v>
      </c>
      <c r="Q208" s="83">
        <v>2.3199999999999998</v>
      </c>
      <c r="R208" s="83">
        <v>5.49</v>
      </c>
      <c r="S208" s="112">
        <f>Q208/R208</f>
        <v>0.42258652094717664</v>
      </c>
      <c r="T208" s="112">
        <f t="shared" si="24"/>
        <v>8.9409276452655266</v>
      </c>
      <c r="U208" s="83">
        <f t="shared" si="25"/>
        <v>81.282115099255549</v>
      </c>
      <c r="V208" s="147">
        <v>8.8359119926825098</v>
      </c>
      <c r="W208" s="83">
        <v>0.10501565258301751</v>
      </c>
      <c r="AA208" s="117"/>
      <c r="AT208" s="84"/>
      <c r="AY208" s="82"/>
      <c r="BB208" s="84"/>
      <c r="BC208" s="84"/>
      <c r="BD208" s="84"/>
      <c r="BE208" s="84"/>
      <c r="BF208" s="84"/>
      <c r="BU208" s="114">
        <f t="shared" si="26"/>
        <v>271513.19631463796</v>
      </c>
      <c r="BV208" s="114">
        <f t="shared" si="27"/>
        <v>6422.1292694570211</v>
      </c>
      <c r="BW208" s="114">
        <f t="shared" si="28"/>
        <v>122861.61675236898</v>
      </c>
      <c r="BX208" s="114">
        <f t="shared" si="29"/>
        <v>61813.200324584221</v>
      </c>
      <c r="BY208" s="114">
        <f t="shared" si="30"/>
        <v>813.41603734822809</v>
      </c>
      <c r="BZ208" s="114">
        <f t="shared" si="31"/>
        <v>15581.101216449788</v>
      </c>
      <c r="CA208" s="114">
        <f t="shared" si="32"/>
        <v>3152.829479795761</v>
      </c>
      <c r="CB208" s="114">
        <f t="shared" si="33"/>
        <v>4207.6079411235405</v>
      </c>
      <c r="CC208" s="114">
        <f t="shared" si="34"/>
        <v>39844.849587220837</v>
      </c>
      <c r="CD208" s="114">
        <f t="shared" si="35"/>
        <v>1375.2913216559525</v>
      </c>
      <c r="CE208" s="82"/>
      <c r="CF208" s="83">
        <f t="shared" si="36"/>
        <v>3.9671907309943393</v>
      </c>
      <c r="CG208" s="118"/>
      <c r="CH208" s="111"/>
      <c r="CI208" s="83">
        <f t="shared" si="37"/>
        <v>2.502262443438914</v>
      </c>
      <c r="CJ208" s="83"/>
      <c r="CK208" s="83">
        <f t="shared" si="38"/>
        <v>1.8411159737417941</v>
      </c>
      <c r="CL208" s="114"/>
      <c r="CO208" s="125">
        <f t="shared" si="39"/>
        <v>0.62468717412330221</v>
      </c>
      <c r="CP208" s="125">
        <f t="shared" si="40"/>
        <v>-2.0456280188062026</v>
      </c>
      <c r="CQ208" s="115">
        <f t="shared" si="41"/>
        <v>66.23687912141537</v>
      </c>
      <c r="CR208" s="115">
        <f t="shared" si="42"/>
        <v>71.954391985387716</v>
      </c>
      <c r="GU208" s="123"/>
      <c r="GV208" s="123"/>
      <c r="GW208" s="123"/>
      <c r="GX208" s="123"/>
      <c r="GY208" s="123"/>
      <c r="GZ208" s="123"/>
      <c r="HA208" s="123"/>
      <c r="HB208" s="123"/>
      <c r="HC208" s="123"/>
      <c r="HD208" s="123"/>
    </row>
    <row r="209" spans="1:212" x14ac:dyDescent="0.25">
      <c r="A209" s="81" t="s">
        <v>663</v>
      </c>
      <c r="B209" s="84" t="s">
        <v>701</v>
      </c>
      <c r="C209" s="82" t="s">
        <v>664</v>
      </c>
      <c r="D209" s="83">
        <v>59.216206540737467</v>
      </c>
      <c r="E209" s="83">
        <v>1.0897719375829173</v>
      </c>
      <c r="F209" s="83">
        <v>22.619874913134122</v>
      </c>
      <c r="G209" s="147">
        <v>10.332301471981806</v>
      </c>
      <c r="H209" s="83">
        <v>0.40432118263945926</v>
      </c>
      <c r="I209" s="83">
        <v>2.0321351106618653</v>
      </c>
      <c r="J209" s="83">
        <v>2.1058394929138503E-2</v>
      </c>
      <c r="K209" s="83">
        <v>0.52119527449617797</v>
      </c>
      <c r="L209" s="83">
        <v>3.6694253164023838</v>
      </c>
      <c r="M209" s="83">
        <v>9.3709857434666324E-2</v>
      </c>
      <c r="N209" s="111">
        <f t="shared" si="23"/>
        <v>100.00000000000001</v>
      </c>
      <c r="O209" s="83">
        <v>5.0570000000000004</v>
      </c>
      <c r="S209" s="112"/>
      <c r="T209" s="112">
        <f t="shared" si="24"/>
        <v>10.736622654621264</v>
      </c>
      <c r="U209" s="83">
        <f t="shared" si="25"/>
        <v>81.836081453871586</v>
      </c>
      <c r="V209" s="147">
        <v>10.332301471981806</v>
      </c>
      <c r="W209" s="83">
        <v>0.40432118263945926</v>
      </c>
      <c r="AA209" s="117"/>
      <c r="AC209" s="84">
        <v>165.3</v>
      </c>
      <c r="AD209" s="84">
        <v>160.1</v>
      </c>
      <c r="AE209" s="84">
        <v>134.19999999999999</v>
      </c>
      <c r="AF209" s="84">
        <v>517.9</v>
      </c>
      <c r="AG209" s="84">
        <v>2.5</v>
      </c>
      <c r="AH209" s="84">
        <v>2.2999999999999998</v>
      </c>
      <c r="AI209" s="84">
        <v>12.97</v>
      </c>
      <c r="AJ209" s="84">
        <v>57.25</v>
      </c>
      <c r="AK209" s="84">
        <v>114</v>
      </c>
      <c r="AL209" s="84">
        <v>13.69</v>
      </c>
      <c r="AM209" s="84">
        <v>51.49</v>
      </c>
      <c r="AN209" s="84">
        <v>9.3040000000000003</v>
      </c>
      <c r="AO209" s="84">
        <v>1.9079999999999999</v>
      </c>
      <c r="AP209" s="84">
        <v>6.8849999999999998</v>
      </c>
      <c r="AQ209" s="84">
        <v>1.0249999999999999</v>
      </c>
      <c r="AR209" s="84">
        <v>5.9989999999999997</v>
      </c>
      <c r="AS209" s="84">
        <v>1.1539999999999999</v>
      </c>
      <c r="AT209" s="84">
        <v>3.3090000000000002</v>
      </c>
      <c r="AU209" s="84">
        <v>0.49299999999999999</v>
      </c>
      <c r="AV209" s="84">
        <v>3.335</v>
      </c>
      <c r="AW209" s="84">
        <v>0.51100000000000001</v>
      </c>
      <c r="AX209" s="84">
        <v>32.96</v>
      </c>
      <c r="AY209" s="82">
        <v>168.8</v>
      </c>
      <c r="AZ209" s="84">
        <v>4.4969999999999999</v>
      </c>
      <c r="BA209" s="84">
        <v>19.07</v>
      </c>
      <c r="BB209" s="84">
        <v>1.635</v>
      </c>
      <c r="BC209" s="84">
        <v>29.7</v>
      </c>
      <c r="BD209" s="84">
        <v>5.2549999999999999</v>
      </c>
      <c r="BE209" s="84"/>
      <c r="BF209" s="84">
        <v>5.4526000000000003</v>
      </c>
      <c r="BG209" s="82">
        <v>8.2919999999999998</v>
      </c>
      <c r="BH209" s="82">
        <v>104.8</v>
      </c>
      <c r="BI209" s="82">
        <v>127.3</v>
      </c>
      <c r="BJ209" s="82">
        <v>26.81</v>
      </c>
      <c r="BK209" s="82">
        <v>44.41</v>
      </c>
      <c r="BL209" s="82" t="s">
        <v>644</v>
      </c>
      <c r="BM209" s="84">
        <v>5.7610000000000001</v>
      </c>
      <c r="BN209" s="84">
        <v>3.161</v>
      </c>
      <c r="BO209" s="84">
        <v>0.34599999999999997</v>
      </c>
      <c r="BP209" s="84">
        <v>24.61</v>
      </c>
      <c r="BQ209" s="84">
        <v>2.6819999999999999</v>
      </c>
      <c r="BR209" s="84">
        <v>0.16700000000000001</v>
      </c>
      <c r="BS209" s="84">
        <v>0.2</v>
      </c>
      <c r="BU209" s="114">
        <f t="shared" si="26"/>
        <v>276854.99161903228</v>
      </c>
      <c r="BV209" s="114">
        <f t="shared" si="27"/>
        <v>6533.7190547796254</v>
      </c>
      <c r="BW209" s="114">
        <f t="shared" si="28"/>
        <v>119745.75201733712</v>
      </c>
      <c r="BX209" s="114">
        <f t="shared" si="29"/>
        <v>72281.460162858872</v>
      </c>
      <c r="BY209" s="114">
        <f t="shared" si="30"/>
        <v>3131.736327958818</v>
      </c>
      <c r="BZ209" s="114">
        <f t="shared" si="31"/>
        <v>12256.36217152726</v>
      </c>
      <c r="CA209" s="114">
        <f t="shared" si="32"/>
        <v>150.52977862669363</v>
      </c>
      <c r="CB209" s="114">
        <f t="shared" si="33"/>
        <v>3867.1225950192456</v>
      </c>
      <c r="CC209" s="114">
        <f t="shared" si="34"/>
        <v>30464.917692182444</v>
      </c>
      <c r="CD209" s="114">
        <f t="shared" si="35"/>
        <v>409.07664877744963</v>
      </c>
      <c r="CE209" s="82"/>
      <c r="CF209" s="83">
        <f t="shared" si="36"/>
        <v>5.89746444754838</v>
      </c>
      <c r="CG209" s="118"/>
      <c r="CH209" s="111"/>
      <c r="CI209" s="83">
        <f t="shared" si="37"/>
        <v>2.6178839082064886</v>
      </c>
      <c r="CJ209" s="83"/>
      <c r="CK209" s="83">
        <f t="shared" si="38"/>
        <v>2.8157819225251077</v>
      </c>
      <c r="CL209" s="114"/>
      <c r="CO209" s="125">
        <f t="shared" si="39"/>
        <v>3.2993286583696619</v>
      </c>
      <c r="CP209" s="125">
        <f t="shared" si="40"/>
        <v>-3.6858468001768898</v>
      </c>
      <c r="CQ209" s="115">
        <f t="shared" si="41"/>
        <v>61.35806373866248</v>
      </c>
      <c r="CR209" s="115">
        <f t="shared" si="42"/>
        <v>67.000374251497007</v>
      </c>
      <c r="CW209" s="84" t="str">
        <f>C209</f>
        <v>Brab 11</v>
      </c>
      <c r="CX209" s="84">
        <f t="shared" ref="CX209:DA210" si="151">AJ209/CX$2</f>
        <v>184.67741935483872</v>
      </c>
      <c r="CY209" s="84">
        <f t="shared" si="151"/>
        <v>141.08910891089107</v>
      </c>
      <c r="CZ209" s="84">
        <f t="shared" si="151"/>
        <v>112.21311475409836</v>
      </c>
      <c r="DA209" s="84">
        <f t="shared" si="151"/>
        <v>85.816666666666677</v>
      </c>
      <c r="DC209" s="84">
        <f t="shared" ref="DC209:DE210" si="152">AN209/DC$2</f>
        <v>47.712820512820514</v>
      </c>
      <c r="DD209" s="84">
        <f t="shared" si="152"/>
        <v>25.959183673469386</v>
      </c>
      <c r="DE209" s="84">
        <f t="shared" si="152"/>
        <v>26.583011583011583</v>
      </c>
      <c r="DG209" s="84">
        <f t="shared" ref="DG209:DI210" si="153">AR209/DG$2</f>
        <v>18.630434782608695</v>
      </c>
      <c r="DH209" s="84">
        <f t="shared" si="153"/>
        <v>16.072423398328688</v>
      </c>
      <c r="DI209" s="84">
        <f t="shared" si="153"/>
        <v>15.757142857142858</v>
      </c>
      <c r="DK209" s="84">
        <f>AV209/DK$2</f>
        <v>15.956937799043063</v>
      </c>
      <c r="DL209" s="84">
        <f>AW209/DL$2</f>
        <v>15.869565217391305</v>
      </c>
      <c r="DN209" s="84" t="str">
        <f>C209</f>
        <v>Brab 11</v>
      </c>
      <c r="DO209" s="84">
        <f t="shared" ref="DO209:DR210" si="154">AJ209/DO$2</f>
        <v>1.4679487179487178</v>
      </c>
      <c r="DP209" s="84">
        <f t="shared" si="154"/>
        <v>1.6764705882352942</v>
      </c>
      <c r="DQ209" s="84">
        <f t="shared" si="154"/>
        <v>1.5043956043956044</v>
      </c>
      <c r="DR209" s="84">
        <f t="shared" si="154"/>
        <v>1.4968023255813954</v>
      </c>
      <c r="DS209" s="84" t="e">
        <v>#N/A</v>
      </c>
      <c r="DT209" s="84">
        <f t="shared" ref="DT209:DV210" si="155">AN209/DT$2</f>
        <v>1.3886567164179104</v>
      </c>
      <c r="DU209" s="84">
        <f t="shared" si="155"/>
        <v>1.3726618705035971</v>
      </c>
      <c r="DV209" s="84">
        <f t="shared" si="155"/>
        <v>1.2294642857142857</v>
      </c>
      <c r="DW209" s="84" t="e">
        <v>#N/A</v>
      </c>
      <c r="DX209" s="84">
        <f t="shared" ref="DX209:DZ210" si="156">AR209/DX$2</f>
        <v>1.0433043478260868</v>
      </c>
      <c r="DY209" s="84">
        <f t="shared" si="156"/>
        <v>0.96166666666666667</v>
      </c>
      <c r="DZ209" s="84">
        <f t="shared" si="156"/>
        <v>0.99071856287425164</v>
      </c>
      <c r="EA209" s="84" t="e">
        <v>#N/A</v>
      </c>
      <c r="EB209" s="84">
        <f>AV209/EB$2</f>
        <v>1.0389408099688473</v>
      </c>
      <c r="EC209" s="84">
        <f>AW209/EC$2</f>
        <v>1.0428571428571429</v>
      </c>
      <c r="ED209" s="84">
        <f>CX209/DL209</f>
        <v>11.637207247017233</v>
      </c>
      <c r="EE209" s="84">
        <f>CX209/DC209</f>
        <v>3.8706036945607858</v>
      </c>
      <c r="EF209" s="84">
        <f>DG209/DL209</f>
        <v>1.1739726027397259</v>
      </c>
      <c r="EG209" s="84">
        <f>DD209/((DC209+DE209)/2)</f>
        <v>0.69880592063321578</v>
      </c>
      <c r="EH209" s="84">
        <f>SUM(AJ209:AW209)</f>
        <v>270.35300000000001</v>
      </c>
      <c r="EJ209" s="84" t="str">
        <f>C209</f>
        <v>Brab 11</v>
      </c>
      <c r="EK209" s="84">
        <f>AE209/EK$2</f>
        <v>0.98676470588235288</v>
      </c>
      <c r="EL209" s="84">
        <f>(GE209*10000/94.2*78.2)/EL$2</f>
        <v>36.700823643960085</v>
      </c>
      <c r="EM209" s="84">
        <f>AD209/EM$2</f>
        <v>160.1</v>
      </c>
      <c r="EN209" s="84">
        <f>AF209/EN$2</f>
        <v>43.158333333333331</v>
      </c>
      <c r="EO209" s="84">
        <f>AI209/EO$2</f>
        <v>64.849999999999994</v>
      </c>
      <c r="EP209" s="84">
        <f>BA209/EP$2</f>
        <v>7.6280000000000001</v>
      </c>
      <c r="EQ209" s="84">
        <f>BB209/EQ$2</f>
        <v>10.21875</v>
      </c>
      <c r="ER209" s="84">
        <f>AK209/ER$2</f>
        <v>11.4</v>
      </c>
      <c r="ES209" s="84">
        <f>AM209/ES$2</f>
        <v>6.4362500000000002</v>
      </c>
      <c r="ET209" s="84">
        <f>(GG209*10000*62/142)/ET$2</f>
        <v>0.717817044841773</v>
      </c>
      <c r="EU209" s="84">
        <f>AZ209/EU$2</f>
        <v>1.7988</v>
      </c>
      <c r="EV209" s="84">
        <f>AY209/EV$2</f>
        <v>1.9181818181818182</v>
      </c>
      <c r="EW209" s="84">
        <f>AN209/EW$2</f>
        <v>2.8193939393939398</v>
      </c>
      <c r="EX209" s="84">
        <f>(GF209*10000*47.9/79.9)/EX$2</f>
        <v>0.77775904121553308</v>
      </c>
      <c r="EY209" s="84">
        <f>AX209/EY$2</f>
        <v>0.94171428571428573</v>
      </c>
      <c r="EZ209" s="84">
        <f>AV209/EZ$2</f>
        <v>0.95285714285714285</v>
      </c>
      <c r="FB209" s="84">
        <f>(LOG(EP209)+LOG(EQ209))/(LOG(EO209)+LOG(ER209))</f>
        <v>0.65943902609984628</v>
      </c>
      <c r="FD209" s="84">
        <f>GD209+GE209</f>
        <v>4.1906205908985612</v>
      </c>
      <c r="FE209" s="84">
        <f>GD209*2/GE$2</f>
        <v>1.6817633328907677E-2</v>
      </c>
      <c r="FF209" s="84">
        <f>GE209*2/GF$2</f>
        <v>7.7907119244211953E-2</v>
      </c>
      <c r="FG209" s="84">
        <f>GC209/GD$2</f>
        <v>3.7550632897893188E-4</v>
      </c>
      <c r="FH209" s="84">
        <f>FY209*2/FZ$2</f>
        <v>0.44378801085215064</v>
      </c>
      <c r="FI209" s="84">
        <f>FH209/(FE209+FF209+2*FG209)</f>
        <v>4.6481744323081582</v>
      </c>
      <c r="FJ209" s="84">
        <f>GD209/GE$2</f>
        <v>8.4088166644538387E-3</v>
      </c>
      <c r="FK209" s="84">
        <f>GE209/GF$2</f>
        <v>3.8953559622105977E-2</v>
      </c>
      <c r="FL209" s="84">
        <f>GC209/GD$2</f>
        <v>3.7550632897893188E-4</v>
      </c>
      <c r="FM209" s="84">
        <f>FY209/FZ$2</f>
        <v>0.22189400542607532</v>
      </c>
      <c r="FN209" s="84">
        <f>FM209/(FJ209+FK209+FL209)</f>
        <v>4.6481744323081582</v>
      </c>
      <c r="FO209" s="84">
        <f>(FE209+FF209)/FH209</f>
        <v>0.21344594774255288</v>
      </c>
      <c r="FP209" s="84">
        <f>GD209+GE209-GC209</f>
        <v>4.1695621959694229</v>
      </c>
      <c r="FQ209" s="84">
        <f>AJ209/BB209</f>
        <v>35.015290519877674</v>
      </c>
      <c r="FR209" s="84">
        <f>AF209/BB209</f>
        <v>316.75840978593271</v>
      </c>
      <c r="FS209" s="84">
        <f>BB209/AV209</f>
        <v>0.49025487256371814</v>
      </c>
      <c r="FT209" s="84">
        <f>AI209/AV209</f>
        <v>3.8890554722638684</v>
      </c>
      <c r="FU209" s="84">
        <f>GB209/(GB209+FZ209)</f>
        <v>0.16435323171250954</v>
      </c>
      <c r="FW209" s="84">
        <f>100/(SUM(D209:M209))</f>
        <v>0.99999999999999989</v>
      </c>
      <c r="FX209" s="84">
        <f>D209*$FW209</f>
        <v>59.21620654073746</v>
      </c>
      <c r="FY209" s="84">
        <f t="shared" ref="FY209:GE210" si="157">F209*$FW209</f>
        <v>22.619874913134119</v>
      </c>
      <c r="FZ209" s="84">
        <f t="shared" si="157"/>
        <v>10.332301471981804</v>
      </c>
      <c r="GA209" s="84">
        <f t="shared" si="157"/>
        <v>0.40432118263945921</v>
      </c>
      <c r="GB209" s="84">
        <f t="shared" si="157"/>
        <v>2.0321351106618648</v>
      </c>
      <c r="GC209" s="84">
        <f t="shared" si="157"/>
        <v>2.10583949291385E-2</v>
      </c>
      <c r="GD209" s="84">
        <f t="shared" si="157"/>
        <v>0.52119527449617786</v>
      </c>
      <c r="GE209" s="84">
        <f t="shared" si="157"/>
        <v>3.6694253164023833</v>
      </c>
      <c r="GF209" s="84">
        <f>E209*$FW209</f>
        <v>1.0897719375829171</v>
      </c>
      <c r="GG209" s="84">
        <f>M209*$FW209</f>
        <v>9.370985743466631E-2</v>
      </c>
      <c r="GH209" s="84">
        <f>SUM(FX209:GG209)</f>
        <v>100</v>
      </c>
      <c r="GU209" s="123"/>
      <c r="GV209" s="123"/>
      <c r="GW209" s="123"/>
      <c r="GX209" s="123"/>
      <c r="GY209" s="123"/>
      <c r="GZ209" s="123"/>
      <c r="HA209" s="123"/>
      <c r="HB209" s="123"/>
      <c r="HC209" s="123"/>
      <c r="HD209" s="123"/>
    </row>
    <row r="210" spans="1:212" x14ac:dyDescent="0.25">
      <c r="A210" s="81" t="s">
        <v>665</v>
      </c>
      <c r="B210" s="84" t="s">
        <v>701</v>
      </c>
      <c r="C210" s="82" t="s">
        <v>666</v>
      </c>
      <c r="D210" s="83">
        <v>61.418589292942208</v>
      </c>
      <c r="E210" s="83">
        <v>0.97036705651775645</v>
      </c>
      <c r="F210" s="83">
        <v>20.428836198632325</v>
      </c>
      <c r="G210" s="147">
        <v>10.062631814405316</v>
      </c>
      <c r="H210" s="83">
        <v>0.17788287424639443</v>
      </c>
      <c r="I210" s="83">
        <v>2.3923648835772569</v>
      </c>
      <c r="J210" s="83">
        <v>0.27268272938369442</v>
      </c>
      <c r="K210" s="83">
        <v>0.36961291834430454</v>
      </c>
      <c r="L210" s="83">
        <v>3.7856032040220704</v>
      </c>
      <c r="M210" s="83">
        <v>0.12142902792867644</v>
      </c>
      <c r="N210" s="111">
        <f t="shared" si="23"/>
        <v>99.999999999999986</v>
      </c>
      <c r="O210" s="83">
        <v>5.8390000000000004</v>
      </c>
      <c r="S210" s="112"/>
      <c r="T210" s="112">
        <f t="shared" si="24"/>
        <v>10.240514688651711</v>
      </c>
      <c r="U210" s="83">
        <f t="shared" si="25"/>
        <v>81.847425491574541</v>
      </c>
      <c r="V210" s="147">
        <v>10.062631814405316</v>
      </c>
      <c r="W210" s="83">
        <v>0.17788287424639443</v>
      </c>
      <c r="AA210" s="117"/>
      <c r="AC210" s="84">
        <v>143.80000000000001</v>
      </c>
      <c r="AD210" s="84">
        <v>160.19999999999999</v>
      </c>
      <c r="AE210" s="84">
        <v>69.63</v>
      </c>
      <c r="AF210" s="84">
        <v>550.6</v>
      </c>
      <c r="AG210" s="84">
        <v>2.8879999999999999</v>
      </c>
      <c r="AH210" s="84">
        <v>2.129</v>
      </c>
      <c r="AI210" s="84">
        <v>12.22</v>
      </c>
      <c r="AJ210" s="84">
        <v>49.5</v>
      </c>
      <c r="AK210" s="84">
        <v>100.2</v>
      </c>
      <c r="AL210" s="84">
        <v>11.28</v>
      </c>
      <c r="AM210" s="84">
        <v>41.25</v>
      </c>
      <c r="AN210" s="84">
        <v>7.6829999999999998</v>
      </c>
      <c r="AO210" s="84">
        <v>1.59</v>
      </c>
      <c r="AP210" s="84">
        <v>6.125</v>
      </c>
      <c r="AQ210" s="84">
        <v>0.94699999999999995</v>
      </c>
      <c r="AR210" s="84">
        <v>5.5190000000000001</v>
      </c>
      <c r="AS210" s="84">
        <v>1.0780000000000001</v>
      </c>
      <c r="AT210" s="84">
        <v>3.137</v>
      </c>
      <c r="AU210" s="84">
        <v>0.47099999999999997</v>
      </c>
      <c r="AV210" s="84">
        <v>3.2370000000000001</v>
      </c>
      <c r="AW210" s="84">
        <v>0.499</v>
      </c>
      <c r="AX210" s="84">
        <v>29.87</v>
      </c>
      <c r="AY210" s="82">
        <v>178.7</v>
      </c>
      <c r="AZ210" s="84">
        <v>4.7859999999999996</v>
      </c>
      <c r="BA210" s="84">
        <v>16.05</v>
      </c>
      <c r="BB210" s="84">
        <v>1.379</v>
      </c>
      <c r="BC210" s="84">
        <v>27.06</v>
      </c>
      <c r="BD210" s="84">
        <v>4.6189999999999998</v>
      </c>
      <c r="BE210" s="84"/>
      <c r="BF210" s="84">
        <v>28.063600000000001</v>
      </c>
      <c r="BG210" s="82">
        <v>22.63</v>
      </c>
      <c r="BH210" s="82">
        <v>99.5</v>
      </c>
      <c r="BI210" s="82">
        <v>145</v>
      </c>
      <c r="BJ210" s="82">
        <v>68.569999999999993</v>
      </c>
      <c r="BK210" s="82">
        <v>62.19</v>
      </c>
      <c r="BL210" s="82" t="s">
        <v>644</v>
      </c>
      <c r="BM210" s="84">
        <v>5.149</v>
      </c>
      <c r="BN210" s="84">
        <v>2.64</v>
      </c>
      <c r="BO210" s="84">
        <v>0.45900000000000002</v>
      </c>
      <c r="BP210" s="84">
        <v>22.93</v>
      </c>
      <c r="BQ210" s="84">
        <v>2.6739999999999999</v>
      </c>
      <c r="BR210" s="84">
        <v>0.94799999999999995</v>
      </c>
      <c r="BS210" s="84" t="s">
        <v>644</v>
      </c>
      <c r="BU210" s="114">
        <f t="shared" si="26"/>
        <v>287151.84604492458</v>
      </c>
      <c r="BV210" s="114">
        <f t="shared" si="27"/>
        <v>5817.828032315324</v>
      </c>
      <c r="BW210" s="114">
        <f t="shared" si="28"/>
        <v>108146.76751478467</v>
      </c>
      <c r="BX210" s="114">
        <f t="shared" si="29"/>
        <v>70394.937913764239</v>
      </c>
      <c r="BY210" s="114">
        <f t="shared" si="30"/>
        <v>1377.821106879587</v>
      </c>
      <c r="BZ210" s="114">
        <f t="shared" si="31"/>
        <v>14429.006371538184</v>
      </c>
      <c r="CA210" s="114">
        <f t="shared" si="32"/>
        <v>1949.1927579273181</v>
      </c>
      <c r="CB210" s="114">
        <f t="shared" si="33"/>
        <v>2742.4240738213844</v>
      </c>
      <c r="CC210" s="114">
        <f t="shared" si="34"/>
        <v>31429.469216957845</v>
      </c>
      <c r="CD210" s="114">
        <f t="shared" si="35"/>
        <v>530.08062512525328</v>
      </c>
      <c r="CE210" s="82"/>
      <c r="CF210" s="83">
        <f t="shared" si="36"/>
        <v>4.8787100165553454</v>
      </c>
      <c r="CG210" s="118"/>
      <c r="CH210" s="111"/>
      <c r="CI210" s="83">
        <f t="shared" si="37"/>
        <v>3.00646540486991</v>
      </c>
      <c r="CJ210" s="83"/>
      <c r="CK210" s="83">
        <f t="shared" si="38"/>
        <v>2.6581316826111419</v>
      </c>
      <c r="CL210" s="114"/>
      <c r="CO210" s="125">
        <f t="shared" si="39"/>
        <v>1.3714228499605881</v>
      </c>
      <c r="CP210" s="125">
        <f t="shared" si="40"/>
        <v>-4.1840225176285122</v>
      </c>
      <c r="CQ210" s="115">
        <f t="shared" si="41"/>
        <v>60.108410463991056</v>
      </c>
      <c r="CR210" s="115">
        <f t="shared" si="42"/>
        <v>66.225828729281773</v>
      </c>
      <c r="CW210" s="84" t="str">
        <f>C210</f>
        <v>Brab 12</v>
      </c>
      <c r="CX210" s="84">
        <f t="shared" si="151"/>
        <v>159.67741935483872</v>
      </c>
      <c r="CY210" s="84">
        <f t="shared" si="151"/>
        <v>124.00990099009901</v>
      </c>
      <c r="CZ210" s="84">
        <f t="shared" si="151"/>
        <v>92.459016393442624</v>
      </c>
      <c r="DA210" s="84">
        <f t="shared" si="151"/>
        <v>68.75</v>
      </c>
      <c r="DC210" s="84">
        <f t="shared" si="152"/>
        <v>39.4</v>
      </c>
      <c r="DD210" s="84">
        <f t="shared" si="152"/>
        <v>21.632653061224492</v>
      </c>
      <c r="DE210" s="84">
        <f t="shared" si="152"/>
        <v>23.648648648648649</v>
      </c>
      <c r="DG210" s="84">
        <f t="shared" si="153"/>
        <v>17.13975155279503</v>
      </c>
      <c r="DH210" s="84">
        <f t="shared" si="153"/>
        <v>15.013927576601672</v>
      </c>
      <c r="DI210" s="84">
        <f t="shared" si="153"/>
        <v>14.938095238095238</v>
      </c>
      <c r="DK210" s="84">
        <f>AV210/DK$2</f>
        <v>15.488038277511963</v>
      </c>
      <c r="DL210" s="84">
        <f>AW210/DL$2</f>
        <v>15.496894409937889</v>
      </c>
      <c r="DN210" s="84" t="str">
        <f>C210</f>
        <v>Brab 12</v>
      </c>
      <c r="DO210" s="84">
        <f t="shared" si="154"/>
        <v>1.2692307692307692</v>
      </c>
      <c r="DP210" s="84">
        <f t="shared" si="154"/>
        <v>1.473529411764706</v>
      </c>
      <c r="DQ210" s="84">
        <f t="shared" si="154"/>
        <v>1.2395604395604396</v>
      </c>
      <c r="DR210" s="84">
        <f t="shared" si="154"/>
        <v>1.1991279069767442</v>
      </c>
      <c r="DS210" s="84" t="e">
        <v>#N/A</v>
      </c>
      <c r="DT210" s="84">
        <f t="shared" si="155"/>
        <v>1.1467164179104476</v>
      </c>
      <c r="DU210" s="84">
        <f t="shared" si="155"/>
        <v>1.1438848920863312</v>
      </c>
      <c r="DV210" s="84">
        <f t="shared" si="155"/>
        <v>1.09375</v>
      </c>
      <c r="DW210" s="84" t="e">
        <v>#N/A</v>
      </c>
      <c r="DX210" s="84">
        <f t="shared" si="156"/>
        <v>0.95982608695652172</v>
      </c>
      <c r="DY210" s="84">
        <f t="shared" si="156"/>
        <v>0.89833333333333343</v>
      </c>
      <c r="DZ210" s="84">
        <f t="shared" si="156"/>
        <v>0.93922155688622755</v>
      </c>
      <c r="EA210" s="84" t="e">
        <v>#N/A</v>
      </c>
      <c r="EB210" s="84">
        <f>AV210/EB$2</f>
        <v>1.0084112149532711</v>
      </c>
      <c r="EC210" s="84">
        <f>AW210/EC$2</f>
        <v>1.0183673469387755</v>
      </c>
      <c r="ED210" s="84">
        <f>CX210/DL210</f>
        <v>10.303833473398409</v>
      </c>
      <c r="EE210" s="84">
        <f>CX210/DC210</f>
        <v>4.0527263795644348</v>
      </c>
      <c r="EF210" s="84">
        <f>DG210/DL210</f>
        <v>1.106012024048096</v>
      </c>
      <c r="EG210" s="84">
        <f>DD210/((DC210+DE210)/2)</f>
        <v>0.6862209904537947</v>
      </c>
      <c r="EH210" s="84">
        <f>SUM(AJ210:AW210)</f>
        <v>232.51599999999999</v>
      </c>
      <c r="EJ210" s="84" t="str">
        <f>C210</f>
        <v>Brab 12</v>
      </c>
      <c r="EK210" s="84">
        <f>AE210/EK$2</f>
        <v>0.51198529411764704</v>
      </c>
      <c r="EL210" s="84">
        <f>(GE210*10000/94.2*78.2)/EL$2</f>
        <v>37.862810548503056</v>
      </c>
      <c r="EM210" s="84">
        <f>AD210/EM$2</f>
        <v>160.19999999999999</v>
      </c>
      <c r="EN210" s="84">
        <f>AF210/EN$2</f>
        <v>45.883333333333333</v>
      </c>
      <c r="EO210" s="84">
        <f>AI210/EO$2</f>
        <v>61.1</v>
      </c>
      <c r="EP210" s="84">
        <f>BA210/EP$2</f>
        <v>6.42</v>
      </c>
      <c r="EQ210" s="84">
        <f>BB210/EQ$2</f>
        <v>8.6187500000000004</v>
      </c>
      <c r="ER210" s="84">
        <f>AK210/ER$2</f>
        <v>10.02</v>
      </c>
      <c r="ES210" s="84">
        <f>AM210/ES$2</f>
        <v>5.15625</v>
      </c>
      <c r="ET210" s="84">
        <f>(GG210*10000*62/142)/ET$2</f>
        <v>0.93014575383962694</v>
      </c>
      <c r="EU210" s="84">
        <f>AZ210/EU$2</f>
        <v>1.9143999999999999</v>
      </c>
      <c r="EV210" s="84">
        <f>AY210/EV$2</f>
        <v>2.0306818181818183</v>
      </c>
      <c r="EW210" s="84">
        <f>AN210/EW$2</f>
        <v>2.3281818181818181</v>
      </c>
      <c r="EX210" s="84">
        <f>(GF210*10000*47.9/79.9)/EX$2</f>
        <v>0.69254100374278171</v>
      </c>
      <c r="EY210" s="84">
        <f>AX210/EY$2</f>
        <v>0.85342857142857143</v>
      </c>
      <c r="EZ210" s="84">
        <f>AV210/EZ$2</f>
        <v>0.92485714285714293</v>
      </c>
      <c r="FB210" s="84">
        <f>(LOG(EP210)+LOG(EQ210))/(LOG(EO210)+LOG(ER210))</f>
        <v>0.62541667282950153</v>
      </c>
      <c r="FD210" s="84">
        <f>GD210+GE210</f>
        <v>4.1552161223663759</v>
      </c>
      <c r="FE210" s="84">
        <f>GD210*2/GE$2</f>
        <v>1.1926459886557536E-2</v>
      </c>
      <c r="FF210" s="84">
        <f>GE210*2/GF$2</f>
        <v>8.0373741062039733E-2</v>
      </c>
      <c r="FG210" s="84">
        <f>GC210/GD$2</f>
        <v>4.8623881844453371E-3</v>
      </c>
      <c r="FH210" s="84">
        <f>FY210*2/FZ$2</f>
        <v>0.400801181060081</v>
      </c>
      <c r="FI210" s="84">
        <f>FH210/(FE210+FF210+2*FG210)</f>
        <v>3.9284613591517092</v>
      </c>
      <c r="FJ210" s="84">
        <f>GD210/GE$2</f>
        <v>5.963229943278768E-3</v>
      </c>
      <c r="FK210" s="84">
        <f>GE210/GF$2</f>
        <v>4.0186870531019867E-2</v>
      </c>
      <c r="FL210" s="84">
        <f>GC210/GD$2</f>
        <v>4.8623881844453371E-3</v>
      </c>
      <c r="FM210" s="84">
        <f>FY210/FZ$2</f>
        <v>0.2004005905300405</v>
      </c>
      <c r="FN210" s="84">
        <f>FM210/(FJ210+FK210+FL210)</f>
        <v>3.9284613591517092</v>
      </c>
      <c r="FO210" s="84">
        <f>(FE210+FF210)/FH210</f>
        <v>0.23028924392007033</v>
      </c>
      <c r="FP210" s="84">
        <f>GD210+GE210-GC210</f>
        <v>3.8825333929826815</v>
      </c>
      <c r="FQ210" s="84">
        <f>AJ210/BB210</f>
        <v>35.89557650471356</v>
      </c>
      <c r="FR210" s="84">
        <f>AF210/BB210</f>
        <v>399.27483683828865</v>
      </c>
      <c r="FS210" s="84">
        <f>BB210/AV210</f>
        <v>0.42601173926475128</v>
      </c>
      <c r="FT210" s="84">
        <f>AI210/AV210</f>
        <v>3.7751004016064256</v>
      </c>
      <c r="FU210" s="84">
        <f>GB210/(GB210+FZ210)</f>
        <v>0.19208073206191742</v>
      </c>
      <c r="FW210" s="84">
        <f>100/(SUM(D210:M210))</f>
        <v>1.0000000000000002</v>
      </c>
      <c r="FX210" s="84">
        <f>D210*$FW210</f>
        <v>61.418589292942222</v>
      </c>
      <c r="FY210" s="84">
        <f t="shared" si="157"/>
        <v>20.428836198632329</v>
      </c>
      <c r="FZ210" s="84">
        <f t="shared" si="157"/>
        <v>10.062631814405318</v>
      </c>
      <c r="GA210" s="84">
        <f t="shared" si="157"/>
        <v>0.17788287424639446</v>
      </c>
      <c r="GB210" s="84">
        <f t="shared" si="157"/>
        <v>2.3923648835772573</v>
      </c>
      <c r="GC210" s="84">
        <f t="shared" si="157"/>
        <v>0.27268272938369448</v>
      </c>
      <c r="GD210" s="84">
        <f t="shared" si="157"/>
        <v>0.3696129183443046</v>
      </c>
      <c r="GE210" s="84">
        <f t="shared" si="157"/>
        <v>3.7856032040220713</v>
      </c>
      <c r="GF210" s="84">
        <f>E210*$FW210</f>
        <v>0.97036705651775668</v>
      </c>
      <c r="GG210" s="84">
        <f>M210*$FW210</f>
        <v>0.12142902792867646</v>
      </c>
      <c r="GH210" s="84">
        <f>SUM(FX210:GG210)</f>
        <v>100.00000000000001</v>
      </c>
      <c r="GU210" s="123"/>
      <c r="GV210" s="123"/>
      <c r="GW210" s="123"/>
      <c r="GX210" s="123"/>
      <c r="GY210" s="123"/>
      <c r="GZ210" s="123"/>
      <c r="HA210" s="123"/>
      <c r="HB210" s="123"/>
      <c r="HC210" s="123"/>
      <c r="HD210" s="123"/>
    </row>
    <row r="211" spans="1:212" ht="15.6" x14ac:dyDescent="0.3">
      <c r="C211" s="92"/>
      <c r="D211" s="116"/>
      <c r="E211" s="116"/>
      <c r="F211" s="116"/>
      <c r="G211" s="159"/>
      <c r="H211" s="116"/>
      <c r="I211" s="116"/>
      <c r="J211" s="116"/>
      <c r="K211" s="116"/>
      <c r="L211" s="116"/>
      <c r="M211" s="116"/>
      <c r="N211" s="111"/>
      <c r="O211" s="159"/>
      <c r="P211" s="159"/>
      <c r="Q211" s="116"/>
      <c r="R211" s="116"/>
      <c r="S211" s="112"/>
      <c r="T211" s="112"/>
      <c r="V211" s="159"/>
      <c r="W211" s="116"/>
      <c r="X211" s="116"/>
      <c r="Y211" s="116"/>
      <c r="Z211" s="116"/>
      <c r="AA211" s="116"/>
      <c r="AB211" s="116"/>
      <c r="AC211" s="160"/>
      <c r="AD211" s="160"/>
      <c r="AE211" s="160"/>
      <c r="AF211" s="160"/>
      <c r="AG211" s="161"/>
      <c r="AH211" s="161"/>
      <c r="AI211" s="161"/>
      <c r="AJ211" s="161"/>
      <c r="AK211" s="161"/>
      <c r="AL211" s="161"/>
      <c r="AM211" s="161"/>
      <c r="AN211" s="161"/>
      <c r="AO211" s="161"/>
      <c r="AP211" s="161"/>
      <c r="AQ211" s="161"/>
      <c r="AR211" s="161"/>
      <c r="AS211" s="161"/>
      <c r="AT211" s="161"/>
      <c r="AU211" s="161"/>
      <c r="AV211" s="161"/>
      <c r="AW211" s="161"/>
      <c r="AX211" s="160"/>
      <c r="AY211" s="161"/>
      <c r="AZ211" s="161"/>
      <c r="BA211" s="160"/>
      <c r="BB211" s="161"/>
      <c r="BC211" s="161"/>
      <c r="BD211" s="161"/>
      <c r="BE211" s="161"/>
      <c r="BF211" s="161"/>
      <c r="BG211" s="162"/>
      <c r="BH211" s="162"/>
      <c r="BI211" s="161"/>
      <c r="BJ211" s="161"/>
      <c r="BK211" s="162"/>
      <c r="BN211" s="161"/>
      <c r="BO211" s="161"/>
      <c r="BP211" s="161"/>
      <c r="BQ211" s="161"/>
      <c r="BR211" s="161"/>
      <c r="BS211" s="161"/>
      <c r="BU211" s="162"/>
      <c r="BV211" s="162"/>
      <c r="BW211" s="162"/>
      <c r="BX211" s="162"/>
      <c r="BY211" s="162"/>
      <c r="BZ211" s="162"/>
      <c r="CA211" s="162"/>
      <c r="CB211" s="162"/>
      <c r="CC211" s="162"/>
      <c r="CD211" s="162"/>
      <c r="CF211" s="111"/>
      <c r="CG211" s="113"/>
      <c r="CH211" s="111"/>
      <c r="CI211" s="83"/>
      <c r="CJ211" s="83"/>
      <c r="CK211" s="83"/>
      <c r="CL211" s="114"/>
      <c r="CO211" s="125"/>
      <c r="CP211" s="125"/>
      <c r="CQ211" s="115"/>
      <c r="CR211" s="115"/>
    </row>
    <row r="212" spans="1:212" ht="15.6" x14ac:dyDescent="0.3">
      <c r="A212" s="108" t="s">
        <v>706</v>
      </c>
      <c r="C212" s="92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11"/>
      <c r="O212" s="159"/>
      <c r="P212" s="159"/>
      <c r="Q212" s="163"/>
      <c r="R212" s="163"/>
      <c r="S212" s="112"/>
      <c r="T212" s="112"/>
      <c r="V212" s="159"/>
      <c r="W212" s="159"/>
      <c r="X212" s="163"/>
      <c r="Y212" s="163"/>
      <c r="Z212" s="163"/>
      <c r="AA212" s="163"/>
      <c r="AB212" s="163"/>
      <c r="AC212" s="160"/>
      <c r="AD212" s="160"/>
      <c r="AE212" s="160"/>
      <c r="AF212" s="160"/>
      <c r="AG212" s="161"/>
      <c r="AH212" s="161"/>
      <c r="AI212" s="161"/>
      <c r="AJ212" s="161"/>
      <c r="AK212" s="161"/>
      <c r="AL212" s="161"/>
      <c r="AM212" s="161"/>
      <c r="AN212" s="161"/>
      <c r="AO212" s="161"/>
      <c r="AP212" s="161"/>
      <c r="AQ212" s="161"/>
      <c r="AR212" s="161"/>
      <c r="AS212" s="161"/>
      <c r="AT212" s="161"/>
      <c r="AU212" s="161"/>
      <c r="AV212" s="161"/>
      <c r="AW212" s="161"/>
      <c r="AX212" s="160"/>
      <c r="AY212" s="161"/>
      <c r="AZ212" s="161"/>
      <c r="BA212" s="160"/>
      <c r="BB212" s="161"/>
      <c r="BC212" s="161"/>
      <c r="BD212" s="161"/>
      <c r="BE212" s="161"/>
      <c r="BF212" s="161"/>
      <c r="BG212" s="162"/>
      <c r="BH212" s="162"/>
      <c r="BI212" s="161"/>
      <c r="BJ212" s="161"/>
      <c r="BK212" s="162"/>
      <c r="BN212" s="161"/>
      <c r="BO212" s="161"/>
      <c r="BP212" s="161"/>
      <c r="BQ212" s="161"/>
      <c r="BR212" s="161"/>
      <c r="BS212" s="161"/>
      <c r="BU212" s="162"/>
      <c r="BV212" s="162"/>
      <c r="BW212" s="162"/>
      <c r="BX212" s="162"/>
      <c r="BY212" s="162"/>
      <c r="BZ212" s="162"/>
      <c r="CA212" s="162"/>
      <c r="CB212" s="162"/>
      <c r="CC212" s="162"/>
      <c r="CD212" s="162"/>
      <c r="CF212" s="111"/>
      <c r="CG212" s="113"/>
      <c r="CH212" s="111"/>
      <c r="CI212" s="83"/>
      <c r="CJ212" s="83"/>
      <c r="CK212" s="83"/>
      <c r="CL212" s="114"/>
      <c r="CO212" s="125"/>
      <c r="CP212" s="125"/>
      <c r="CQ212" s="115"/>
      <c r="CR212" s="115"/>
    </row>
    <row r="213" spans="1:212" x14ac:dyDescent="0.25">
      <c r="A213" s="81" t="s">
        <v>349</v>
      </c>
      <c r="B213" s="82" t="s">
        <v>401</v>
      </c>
      <c r="C213" s="82" t="s">
        <v>348</v>
      </c>
      <c r="D213" s="83">
        <v>61.369965501475541</v>
      </c>
      <c r="E213" s="83">
        <v>0.64424955318176147</v>
      </c>
      <c r="F213" s="83">
        <v>20.803025894675589</v>
      </c>
      <c r="G213" s="83">
        <v>6.7022735774554221</v>
      </c>
      <c r="H213" s="83">
        <v>9.559832079471299E-2</v>
      </c>
      <c r="I213" s="83">
        <v>3.4612826800781411</v>
      </c>
      <c r="J213" s="83">
        <v>0.84687642877925096</v>
      </c>
      <c r="K213" s="83">
        <v>1.5773722931127643</v>
      </c>
      <c r="L213" s="83">
        <v>4.3507627083419926</v>
      </c>
      <c r="M213" s="83">
        <v>0.14859304210482563</v>
      </c>
      <c r="N213" s="111">
        <f t="shared" ref="N213:N244" si="158">SUM(D213:M213)</f>
        <v>99.999999999999972</v>
      </c>
      <c r="S213" s="112"/>
      <c r="T213" s="112">
        <f t="shared" ref="T213:T244" si="159">G213+H213</f>
        <v>6.7978718982501354</v>
      </c>
      <c r="U213" s="83">
        <f t="shared" ref="U213:U244" si="160">D213+F213</f>
        <v>82.172991396151133</v>
      </c>
      <c r="V213" s="83">
        <v>6.7022735774554221</v>
      </c>
      <c r="W213" s="83">
        <v>9.559832079471299E-2</v>
      </c>
      <c r="Y213" s="83" t="s">
        <v>348</v>
      </c>
      <c r="AA213" s="117">
        <f t="shared" ref="AA213:AA244" si="161">(F213/(F213+J213+K213))*100</f>
        <v>89.562922202836319</v>
      </c>
      <c r="AC213" s="84">
        <v>103</v>
      </c>
      <c r="AD213" s="84">
        <v>140</v>
      </c>
      <c r="AE213" s="84">
        <v>118</v>
      </c>
      <c r="AF213" s="84">
        <v>642</v>
      </c>
      <c r="AI213" s="84">
        <v>53</v>
      </c>
      <c r="AJ213" s="84">
        <v>67</v>
      </c>
      <c r="AK213" s="84">
        <v>101</v>
      </c>
      <c r="AT213" s="84"/>
      <c r="AX213" s="84">
        <v>33</v>
      </c>
      <c r="AY213" s="82">
        <v>150</v>
      </c>
      <c r="BA213" s="84">
        <v>16</v>
      </c>
      <c r="BB213" s="84"/>
      <c r="BC213" s="84"/>
      <c r="BD213" s="84">
        <v>7</v>
      </c>
      <c r="BE213" s="84"/>
      <c r="BF213" s="84">
        <v>6</v>
      </c>
      <c r="BG213" s="82">
        <v>16</v>
      </c>
      <c r="BH213" s="82">
        <v>108</v>
      </c>
      <c r="BI213" s="82">
        <v>102</v>
      </c>
      <c r="BJ213" s="82">
        <v>5</v>
      </c>
      <c r="BK213" s="82">
        <v>30</v>
      </c>
      <c r="BL213" s="82">
        <v>2</v>
      </c>
      <c r="BU213" s="114">
        <f t="shared" ref="BU213:BU244" si="162">(D213/BU$1*BU$2)*10000</f>
        <v>286924.51403287263</v>
      </c>
      <c r="BV213" s="114">
        <f t="shared" ref="BV213:BV244" si="163">(E213/BV$1*BV$2)*10000</f>
        <v>3862.5931137418911</v>
      </c>
      <c r="BW213" s="114">
        <f t="shared" ref="BW213:BW244" si="164">((F213/BW$1*BW$2)*2)*10000</f>
        <v>110127.66381602027</v>
      </c>
      <c r="BX213" s="114">
        <f t="shared" ref="BX213:BX244" si="165">((G213/BX$1*BX$2)*2)*10000</f>
        <v>46886.951750596265</v>
      </c>
      <c r="BY213" s="114">
        <f t="shared" ref="BY213:BY244" si="166">(H213/BY$1*BY$2)*10000</f>
        <v>740.47254257176542</v>
      </c>
      <c r="BZ213" s="114">
        <f t="shared" ref="BZ213:BZ244" si="167">(I213/BZ$1*BZ$2)*10000</f>
        <v>20875.941704119843</v>
      </c>
      <c r="CA213" s="114">
        <f t="shared" ref="CA213:CA244" si="168">(J213/CA$1*CA$2)*10000</f>
        <v>6053.6485224669832</v>
      </c>
      <c r="CB213" s="114">
        <f t="shared" ref="CB213:CB244" si="169">((K213/CB$1*CB$2)*2)*10000</f>
        <v>11703.65951869048</v>
      </c>
      <c r="CC213" s="114">
        <f t="shared" ref="CC213:CC244" si="170">((L213/CC$1*CC$2)*2)*10000</f>
        <v>36121.631148990746</v>
      </c>
      <c r="CD213" s="114">
        <f t="shared" ref="CD213:CD244" si="171">((M213/CD$1*CD$2)*2)*10000</f>
        <v>648.66114792958626</v>
      </c>
      <c r="CF213" s="83">
        <f t="shared" ref="CF213:CF244" si="172">BX213/BZ213</f>
        <v>2.2459802012832397</v>
      </c>
      <c r="CG213" s="118">
        <f t="shared" ref="CG213:CG244" si="173">AY213/BY213</f>
        <v>0.20257334523036988</v>
      </c>
      <c r="CH213" s="111">
        <f t="shared" ref="CH213:CH244" si="174">H213/G213</f>
        <v>1.4263565891472867E-2</v>
      </c>
      <c r="CI213" s="83">
        <f t="shared" ref="CI213:CI244" si="175">D213/F213</f>
        <v>2.9500499500499502</v>
      </c>
      <c r="CJ213" s="83"/>
      <c r="CK213" s="83">
        <f t="shared" ref="CK213:CK244" si="176">G213/L213</f>
        <v>1.540482445665154</v>
      </c>
      <c r="CL213" s="114">
        <f t="shared" ref="CL213:CL244" si="177">AY213/E213</f>
        <v>232.82903225806453</v>
      </c>
      <c r="CO213" s="110">
        <f t="shared" ref="CO213:CO244" si="178">-1.773*E213+0.607*F213+0.76*G213-1.5*I213+0.616*J213+0.509*K213-1.224*L213-9.09</f>
        <v>-1.703789018662456</v>
      </c>
      <c r="CP213" s="110">
        <f t="shared" ref="CP213:CP244" si="179">0.445*E213+0.07*F213-0.25*G213-1.142*I213+0.438*J213+1.475*K213+1.426*L213-6.861</f>
        <v>-1.8447067209775971</v>
      </c>
      <c r="CQ213" s="115">
        <f t="shared" ref="CQ213:CQ244" si="180">(BW213/(BW213+BX213+BY213))*100</f>
        <v>69.809262658962041</v>
      </c>
      <c r="CR213" s="115">
        <f t="shared" ref="CR213:CR244" si="181">(F213/(F213+G213+2*H213))*100</f>
        <v>75.110677571846622</v>
      </c>
      <c r="GU213" s="164"/>
      <c r="GV213" s="164"/>
      <c r="GW213" s="164"/>
      <c r="GX213" s="164"/>
      <c r="GY213" s="164"/>
      <c r="GZ213" s="164"/>
      <c r="HA213" s="164"/>
      <c r="HB213" s="164"/>
      <c r="HC213" s="164"/>
      <c r="HD213" s="164"/>
    </row>
    <row r="214" spans="1:212" x14ac:dyDescent="0.25">
      <c r="A214" s="81" t="s">
        <v>349</v>
      </c>
      <c r="B214" s="82" t="s">
        <v>401</v>
      </c>
      <c r="C214" s="82" t="s">
        <v>350</v>
      </c>
      <c r="D214" s="83">
        <v>58.487197217549259</v>
      </c>
      <c r="E214" s="83">
        <v>0.97014232194276162</v>
      </c>
      <c r="F214" s="83">
        <v>21.38441373473832</v>
      </c>
      <c r="G214" s="83">
        <v>8.1326824435201726</v>
      </c>
      <c r="H214" s="83">
        <v>0.12797622119244942</v>
      </c>
      <c r="I214" s="83">
        <v>3.7752985251772575</v>
      </c>
      <c r="J214" s="83">
        <v>0.27762583468362012</v>
      </c>
      <c r="K214" s="83">
        <v>1.8928095940883245</v>
      </c>
      <c r="L214" s="83">
        <v>4.8238778859153921</v>
      </c>
      <c r="M214" s="83">
        <v>0.12797622119244942</v>
      </c>
      <c r="N214" s="111">
        <f t="shared" si="158"/>
        <v>100.00000000000001</v>
      </c>
      <c r="S214" s="112"/>
      <c r="T214" s="112">
        <f t="shared" si="159"/>
        <v>8.2606586647126221</v>
      </c>
      <c r="U214" s="83">
        <f t="shared" si="160"/>
        <v>79.871610952287583</v>
      </c>
      <c r="V214" s="83">
        <v>8.1326824435201726</v>
      </c>
      <c r="W214" s="83">
        <v>0.12797622119244942</v>
      </c>
      <c r="Y214" s="83" t="s">
        <v>350</v>
      </c>
      <c r="AA214" s="117">
        <f t="shared" si="161"/>
        <v>90.785611006440874</v>
      </c>
      <c r="AC214" s="84">
        <v>131.19999999999999</v>
      </c>
      <c r="AD214" s="84">
        <v>158</v>
      </c>
      <c r="AE214" s="84">
        <v>154.19999999999999</v>
      </c>
      <c r="AF214" s="84">
        <v>983.4</v>
      </c>
      <c r="AI214" s="84">
        <v>78.7</v>
      </c>
      <c r="AJ214" s="84">
        <v>51.8</v>
      </c>
      <c r="AK214" s="84">
        <v>109.7</v>
      </c>
      <c r="AT214" s="84"/>
      <c r="AX214" s="84">
        <v>32.5</v>
      </c>
      <c r="AY214" s="82">
        <v>134.4</v>
      </c>
      <c r="BA214" s="84">
        <v>16.5</v>
      </c>
      <c r="BB214" s="84"/>
      <c r="BC214" s="84"/>
      <c r="BD214" s="84">
        <v>19</v>
      </c>
      <c r="BE214" s="84"/>
      <c r="BF214" s="84">
        <v>7</v>
      </c>
      <c r="BG214" s="82">
        <v>23.9</v>
      </c>
      <c r="BH214" s="82">
        <v>109.6</v>
      </c>
      <c r="BI214" s="82">
        <v>124.6</v>
      </c>
      <c r="BJ214" s="82">
        <v>4</v>
      </c>
      <c r="BK214" s="82">
        <v>50.3</v>
      </c>
      <c r="BL214" s="82">
        <v>4.5</v>
      </c>
      <c r="BU214" s="114">
        <f t="shared" si="162"/>
        <v>273446.63634178869</v>
      </c>
      <c r="BV214" s="114">
        <f t="shared" si="163"/>
        <v>5816.4806379438305</v>
      </c>
      <c r="BW214" s="114">
        <f t="shared" si="164"/>
        <v>113205.4316812008</v>
      </c>
      <c r="BX214" s="114">
        <f t="shared" si="165"/>
        <v>56893.63242570321</v>
      </c>
      <c r="BY214" s="114">
        <f t="shared" si="166"/>
        <v>991.26090403400133</v>
      </c>
      <c r="BZ214" s="114">
        <f t="shared" si="167"/>
        <v>22769.857076646156</v>
      </c>
      <c r="CA214" s="114">
        <f t="shared" si="168"/>
        <v>1984.5271007882102</v>
      </c>
      <c r="CB214" s="114">
        <f t="shared" si="169"/>
        <v>14044.115723121051</v>
      </c>
      <c r="CC214" s="114">
        <f t="shared" si="170"/>
        <v>40049.607249026827</v>
      </c>
      <c r="CD214" s="114">
        <f t="shared" si="171"/>
        <v>558.66143777999287</v>
      </c>
      <c r="CF214" s="83">
        <f t="shared" si="172"/>
        <v>2.4986381001071813</v>
      </c>
      <c r="CG214" s="118">
        <f t="shared" si="173"/>
        <v>0.13558488935965332</v>
      </c>
      <c r="CH214" s="111">
        <f t="shared" si="174"/>
        <v>1.5736040609137057E-2</v>
      </c>
      <c r="CI214" s="83">
        <f t="shared" si="175"/>
        <v>2.7350386100386102</v>
      </c>
      <c r="CJ214" s="83"/>
      <c r="CK214" s="83">
        <f t="shared" si="176"/>
        <v>1.6859221223791183</v>
      </c>
      <c r="CL214" s="114">
        <f t="shared" si="177"/>
        <v>138.53637446808511</v>
      </c>
      <c r="CO214" s="110">
        <f t="shared" si="178"/>
        <v>-2.0818012653132874</v>
      </c>
      <c r="CP214" s="110">
        <f t="shared" si="179"/>
        <v>-1.4845950997492059</v>
      </c>
      <c r="CQ214" s="115">
        <f t="shared" si="180"/>
        <v>66.167056304302093</v>
      </c>
      <c r="CR214" s="115">
        <f t="shared" si="181"/>
        <v>71.824736550194118</v>
      </c>
      <c r="GU214" s="164"/>
      <c r="GV214" s="164"/>
      <c r="GW214" s="164"/>
      <c r="GX214" s="164"/>
      <c r="GY214" s="164"/>
      <c r="GZ214" s="164"/>
      <c r="HA214" s="164"/>
      <c r="HB214" s="164"/>
      <c r="HC214" s="164"/>
      <c r="HD214" s="164"/>
    </row>
    <row r="215" spans="1:212" x14ac:dyDescent="0.25">
      <c r="A215" s="81" t="s">
        <v>349</v>
      </c>
      <c r="B215" s="82" t="s">
        <v>401</v>
      </c>
      <c r="C215" s="82" t="s">
        <v>351</v>
      </c>
      <c r="D215" s="83">
        <v>62.957299865567954</v>
      </c>
      <c r="E215" s="83">
        <v>0.97488891397374977</v>
      </c>
      <c r="F215" s="83">
        <v>19.661970096565312</v>
      </c>
      <c r="G215" s="83">
        <v>6.4650527979311834</v>
      </c>
      <c r="H215" s="83">
        <v>8.2095908545157886E-2</v>
      </c>
      <c r="I215" s="83">
        <v>2.9308239350621363</v>
      </c>
      <c r="J215" s="83">
        <v>0.25654971420361838</v>
      </c>
      <c r="K215" s="83">
        <v>1.9569612199452011</v>
      </c>
      <c r="L215" s="83">
        <v>4.591213685387955</v>
      </c>
      <c r="M215" s="83">
        <v>0.12314386281773682</v>
      </c>
      <c r="N215" s="111">
        <f t="shared" si="158"/>
        <v>100</v>
      </c>
      <c r="S215" s="112"/>
      <c r="T215" s="112">
        <f t="shared" si="159"/>
        <v>6.5471487064763414</v>
      </c>
      <c r="U215" s="83">
        <f t="shared" si="160"/>
        <v>82.619269962133274</v>
      </c>
      <c r="V215" s="83">
        <v>6.4650527979311834</v>
      </c>
      <c r="W215" s="83">
        <v>8.2095908545157886E-2</v>
      </c>
      <c r="Y215" s="83" t="s">
        <v>351</v>
      </c>
      <c r="AA215" s="117">
        <f t="shared" si="161"/>
        <v>89.881315382089426</v>
      </c>
      <c r="AC215" s="84">
        <v>111.6</v>
      </c>
      <c r="AD215" s="84">
        <v>159.69999999999999</v>
      </c>
      <c r="AE215" s="84">
        <v>128.19999999999999</v>
      </c>
      <c r="AF215" s="84">
        <v>753.8</v>
      </c>
      <c r="AI215" s="84">
        <v>62.8</v>
      </c>
      <c r="AJ215" s="84">
        <v>44.2</v>
      </c>
      <c r="AK215" s="84">
        <v>97.7</v>
      </c>
      <c r="AT215" s="84"/>
      <c r="AX215" s="84">
        <v>36.200000000000003</v>
      </c>
      <c r="AY215" s="82">
        <v>184.7</v>
      </c>
      <c r="BA215" s="84">
        <v>18.100000000000001</v>
      </c>
      <c r="BB215" s="84"/>
      <c r="BC215" s="84"/>
      <c r="BD215" s="84">
        <v>16</v>
      </c>
      <c r="BE215" s="84"/>
      <c r="BF215" s="84">
        <v>8.9</v>
      </c>
      <c r="BG215" s="82">
        <v>27</v>
      </c>
      <c r="BH215" s="82">
        <v>117.1</v>
      </c>
      <c r="BI215" s="82">
        <v>96.1</v>
      </c>
      <c r="BJ215" s="82">
        <v>5.9</v>
      </c>
      <c r="BK215" s="82">
        <v>47.1</v>
      </c>
      <c r="BL215" s="82">
        <v>6.4</v>
      </c>
      <c r="BU215" s="114">
        <f t="shared" si="162"/>
        <v>294345.81755330472</v>
      </c>
      <c r="BV215" s="114">
        <f t="shared" si="163"/>
        <v>5844.9387930206785</v>
      </c>
      <c r="BW215" s="114">
        <f t="shared" si="164"/>
        <v>104087.10942908507</v>
      </c>
      <c r="BX215" s="114">
        <f t="shared" si="165"/>
        <v>45227.431422866735</v>
      </c>
      <c r="BY215" s="114">
        <f t="shared" si="166"/>
        <v>635.8873841070033</v>
      </c>
      <c r="BZ215" s="114">
        <f t="shared" si="167"/>
        <v>17676.600055102983</v>
      </c>
      <c r="CA215" s="114">
        <f t="shared" si="168"/>
        <v>1833.8706162441638</v>
      </c>
      <c r="CB215" s="114">
        <f t="shared" si="169"/>
        <v>14520.102774419936</v>
      </c>
      <c r="CC215" s="114">
        <f t="shared" si="170"/>
        <v>38117.943539371277</v>
      </c>
      <c r="CD215" s="114">
        <f t="shared" si="171"/>
        <v>537.56648551206001</v>
      </c>
      <c r="CF215" s="83">
        <f t="shared" si="172"/>
        <v>2.5586046684249224</v>
      </c>
      <c r="CG215" s="118">
        <f t="shared" si="173"/>
        <v>0.29046023653917907</v>
      </c>
      <c r="CH215" s="111">
        <f t="shared" si="174"/>
        <v>1.2698412698412698E-2</v>
      </c>
      <c r="CI215" s="83">
        <f t="shared" si="175"/>
        <v>3.2019832985386225</v>
      </c>
      <c r="CJ215" s="83"/>
      <c r="CK215" s="83">
        <f t="shared" si="176"/>
        <v>1.4081358962896735</v>
      </c>
      <c r="CL215" s="114">
        <f t="shared" si="177"/>
        <v>189.45748315789473</v>
      </c>
      <c r="CO215" s="110">
        <f t="shared" si="178"/>
        <v>-2.8319756380391397</v>
      </c>
      <c r="CP215" s="110">
        <f t="shared" si="179"/>
        <v>-0.46814337024228347</v>
      </c>
      <c r="CQ215" s="115">
        <f t="shared" si="180"/>
        <v>69.414346229959662</v>
      </c>
      <c r="CR215" s="115">
        <f t="shared" si="181"/>
        <v>74.785323965651841</v>
      </c>
      <c r="GU215" s="164"/>
      <c r="GV215" s="164"/>
      <c r="GW215" s="164"/>
      <c r="GX215" s="164"/>
      <c r="GY215" s="164"/>
      <c r="GZ215" s="164"/>
      <c r="HA215" s="164"/>
      <c r="HB215" s="164"/>
      <c r="HC215" s="164"/>
      <c r="HD215" s="164"/>
    </row>
    <row r="216" spans="1:212" s="164" customFormat="1" x14ac:dyDescent="0.25">
      <c r="A216" s="165" t="s">
        <v>353</v>
      </c>
      <c r="B216" s="166" t="s">
        <v>402</v>
      </c>
      <c r="C216" s="166" t="s">
        <v>352</v>
      </c>
      <c r="D216" s="167">
        <v>54.267244561148196</v>
      </c>
      <c r="E216" s="167">
        <v>1.2865534077847025</v>
      </c>
      <c r="F216" s="167">
        <v>24.518333386060931</v>
      </c>
      <c r="G216" s="167">
        <v>11.810982104253007</v>
      </c>
      <c r="H216" s="167">
        <v>0.20669218682442764</v>
      </c>
      <c r="I216" s="167">
        <v>2.5825977833317513</v>
      </c>
      <c r="J216" s="167">
        <v>0.43552996509432962</v>
      </c>
      <c r="K216" s="167">
        <v>0.90480559334366784</v>
      </c>
      <c r="L216" s="167">
        <v>3.8786421588788</v>
      </c>
      <c r="M216" s="167">
        <v>0.10861885328018391</v>
      </c>
      <c r="N216" s="111">
        <f t="shared" si="158"/>
        <v>99.999999999999986</v>
      </c>
      <c r="O216" s="167"/>
      <c r="P216" s="167"/>
      <c r="Q216" s="167"/>
      <c r="R216" s="167"/>
      <c r="S216" s="112"/>
      <c r="T216" s="112">
        <f t="shared" si="159"/>
        <v>12.017674291077435</v>
      </c>
      <c r="U216" s="83">
        <f t="shared" si="160"/>
        <v>78.785577947209134</v>
      </c>
      <c r="V216" s="167">
        <v>11.810982104253007</v>
      </c>
      <c r="W216" s="167">
        <v>0.20669218682442764</v>
      </c>
      <c r="X216" s="167"/>
      <c r="Y216" s="167" t="s">
        <v>352</v>
      </c>
      <c r="Z216" s="167"/>
      <c r="AA216" s="168">
        <f t="shared" si="161"/>
        <v>94.816687737041732</v>
      </c>
      <c r="AB216" s="167"/>
      <c r="AC216" s="164">
        <v>158.5</v>
      </c>
      <c r="AD216" s="164">
        <v>137.4</v>
      </c>
      <c r="AE216" s="164">
        <v>123.1</v>
      </c>
      <c r="AF216" s="164">
        <v>1150.5999999999999</v>
      </c>
      <c r="AI216" s="164">
        <v>80</v>
      </c>
      <c r="AJ216" s="164">
        <v>48.2</v>
      </c>
      <c r="AK216" s="164">
        <v>128.6</v>
      </c>
      <c r="AX216" s="164">
        <v>35.200000000000003</v>
      </c>
      <c r="AY216" s="166">
        <v>78.900000000000006</v>
      </c>
      <c r="BA216" s="164">
        <v>16.8</v>
      </c>
      <c r="BD216" s="164">
        <v>8.1</v>
      </c>
      <c r="BF216" s="164">
        <v>12.7</v>
      </c>
      <c r="BG216" s="166">
        <v>23.3</v>
      </c>
      <c r="BH216" s="166">
        <v>114.7</v>
      </c>
      <c r="BI216" s="166">
        <v>112.4</v>
      </c>
      <c r="BJ216" s="166">
        <v>21.7</v>
      </c>
      <c r="BK216" s="166">
        <v>49.5</v>
      </c>
      <c r="BL216" s="166">
        <v>4.9000000000000004</v>
      </c>
      <c r="BU216" s="169">
        <f t="shared" si="162"/>
        <v>253716.9875586149</v>
      </c>
      <c r="BV216" s="169">
        <f t="shared" si="163"/>
        <v>7713.5208070037024</v>
      </c>
      <c r="BW216" s="169">
        <f t="shared" si="164"/>
        <v>129795.86672342272</v>
      </c>
      <c r="BX216" s="169">
        <f t="shared" si="165"/>
        <v>82625.834599177106</v>
      </c>
      <c r="BY216" s="169">
        <f t="shared" si="166"/>
        <v>1600.9683834955667</v>
      </c>
      <c r="BZ216" s="169">
        <f t="shared" si="167"/>
        <v>15576.352974674002</v>
      </c>
      <c r="CA216" s="169">
        <f t="shared" si="168"/>
        <v>3113.2586054896965</v>
      </c>
      <c r="CB216" s="169">
        <f t="shared" si="169"/>
        <v>6713.4034503698313</v>
      </c>
      <c r="CC216" s="169">
        <f t="shared" si="170"/>
        <v>32201.912817106084</v>
      </c>
      <c r="CD216" s="169">
        <f t="shared" si="171"/>
        <v>474.1596851204871</v>
      </c>
      <c r="CF216" s="167">
        <f t="shared" si="172"/>
        <v>5.3045687096023437</v>
      </c>
      <c r="CG216" s="170">
        <f t="shared" si="173"/>
        <v>4.9282672171032597E-2</v>
      </c>
      <c r="CH216" s="111">
        <f t="shared" si="174"/>
        <v>1.7500000000000002E-2</v>
      </c>
      <c r="CI216" s="83">
        <f t="shared" si="175"/>
        <v>2.2133333333333334</v>
      </c>
      <c r="CJ216" s="83"/>
      <c r="CK216" s="83">
        <f t="shared" si="176"/>
        <v>3.0451332245785752</v>
      </c>
      <c r="CL216" s="114">
        <f t="shared" si="177"/>
        <v>61.326641803278697</v>
      </c>
      <c r="CO216" s="110">
        <f t="shared" si="178"/>
        <v>4.5953934006137462</v>
      </c>
      <c r="CP216" s="110">
        <f t="shared" si="179"/>
        <v>-3.4179784976852581</v>
      </c>
      <c r="CQ216" s="115">
        <f t="shared" si="180"/>
        <v>60.64584976052474</v>
      </c>
      <c r="CR216" s="115">
        <f t="shared" si="181"/>
        <v>66.729808851386267</v>
      </c>
    </row>
    <row r="217" spans="1:212" s="164" customFormat="1" x14ac:dyDescent="0.25">
      <c r="A217" s="165" t="s">
        <v>353</v>
      </c>
      <c r="B217" s="166" t="s">
        <v>402</v>
      </c>
      <c r="C217" s="166" t="s">
        <v>354</v>
      </c>
      <c r="D217" s="167">
        <v>56.42643083177903</v>
      </c>
      <c r="E217" s="167">
        <v>1.163107487897395</v>
      </c>
      <c r="F217" s="167">
        <v>25.389274262841333</v>
      </c>
      <c r="G217" s="167">
        <v>9.6192132782865638</v>
      </c>
      <c r="H217" s="167">
        <v>6.2870675021480804E-2</v>
      </c>
      <c r="I217" s="167">
        <v>2.1522727749020261</v>
      </c>
      <c r="J217" s="167">
        <v>0.30177924010310786</v>
      </c>
      <c r="K217" s="167">
        <v>1.1955906699918266</v>
      </c>
      <c r="L217" s="167">
        <v>3.6066810570656158</v>
      </c>
      <c r="M217" s="167">
        <v>8.2779722111616397E-2</v>
      </c>
      <c r="N217" s="111">
        <f t="shared" si="158"/>
        <v>99.999999999999986</v>
      </c>
      <c r="O217" s="167"/>
      <c r="P217" s="167"/>
      <c r="Q217" s="167"/>
      <c r="R217" s="167"/>
      <c r="S217" s="112"/>
      <c r="T217" s="112">
        <f t="shared" si="159"/>
        <v>9.6820839533080445</v>
      </c>
      <c r="U217" s="83">
        <f t="shared" si="160"/>
        <v>81.81570509462037</v>
      </c>
      <c r="V217" s="167">
        <v>9.6192132782865638</v>
      </c>
      <c r="W217" s="167">
        <v>6.2870675021480804E-2</v>
      </c>
      <c r="X217" s="167"/>
      <c r="Y217" s="167" t="s">
        <v>354</v>
      </c>
      <c r="Z217" s="167"/>
      <c r="AA217" s="168">
        <f t="shared" si="161"/>
        <v>94.430804006391526</v>
      </c>
      <c r="AB217" s="167"/>
      <c r="AC217" s="164">
        <v>166.9</v>
      </c>
      <c r="AD217" s="164">
        <v>154.80000000000001</v>
      </c>
      <c r="AE217" s="164">
        <v>147.9</v>
      </c>
      <c r="AF217" s="164">
        <v>936.5</v>
      </c>
      <c r="AI217" s="164">
        <v>88.7</v>
      </c>
      <c r="AJ217" s="164">
        <v>54.4</v>
      </c>
      <c r="AK217" s="164">
        <v>124.9</v>
      </c>
      <c r="AX217" s="164">
        <v>32.6</v>
      </c>
      <c r="AY217" s="166">
        <v>63.2</v>
      </c>
      <c r="BA217" s="164">
        <v>18.8</v>
      </c>
      <c r="BD217" s="164">
        <v>8.6999999999999993</v>
      </c>
      <c r="BF217" s="164">
        <v>18.8</v>
      </c>
      <c r="BG217" s="166">
        <v>25.9</v>
      </c>
      <c r="BH217" s="166">
        <v>136.69999999999999</v>
      </c>
      <c r="BI217" s="166">
        <v>112.7</v>
      </c>
      <c r="BJ217" s="166">
        <v>22.1</v>
      </c>
      <c r="BK217" s="166">
        <v>56.9</v>
      </c>
      <c r="BL217" s="166">
        <v>4.2</v>
      </c>
      <c r="BU217" s="169">
        <f t="shared" si="162"/>
        <v>263811.88440831751</v>
      </c>
      <c r="BV217" s="169">
        <f t="shared" si="163"/>
        <v>6973.4017681601899</v>
      </c>
      <c r="BW217" s="169">
        <f t="shared" si="164"/>
        <v>134406.47887990958</v>
      </c>
      <c r="BX217" s="169">
        <f t="shared" si="165"/>
        <v>67292.924355521332</v>
      </c>
      <c r="BY217" s="169">
        <f t="shared" si="166"/>
        <v>486.97517068661432</v>
      </c>
      <c r="BZ217" s="169">
        <f t="shared" si="167"/>
        <v>12980.945254435155</v>
      </c>
      <c r="CA217" s="169">
        <f t="shared" si="168"/>
        <v>2157.1806569168116</v>
      </c>
      <c r="CB217" s="169">
        <f t="shared" si="169"/>
        <v>8870.9470721678535</v>
      </c>
      <c r="CC217" s="169">
        <f t="shared" si="170"/>
        <v>29943.991789205989</v>
      </c>
      <c r="CD217" s="169">
        <f t="shared" si="171"/>
        <v>361.3627449146183</v>
      </c>
      <c r="CF217" s="167">
        <f t="shared" si="172"/>
        <v>5.1839772094046532</v>
      </c>
      <c r="CG217" s="170">
        <f t="shared" si="173"/>
        <v>0.12978074407960202</v>
      </c>
      <c r="CH217" s="111">
        <f t="shared" si="174"/>
        <v>6.5359477124183E-3</v>
      </c>
      <c r="CI217" s="83">
        <f t="shared" si="175"/>
        <v>2.2224515063970287</v>
      </c>
      <c r="CJ217" s="83"/>
      <c r="CK217" s="83">
        <f t="shared" si="176"/>
        <v>2.6670540383497965</v>
      </c>
      <c r="CL217" s="114">
        <f t="shared" si="177"/>
        <v>54.337196396396401</v>
      </c>
      <c r="CO217" s="110">
        <f t="shared" si="178"/>
        <v>4.7211668797283988</v>
      </c>
      <c r="CP217" s="110">
        <f t="shared" si="179"/>
        <v>-2.3900640652178469</v>
      </c>
      <c r="CQ217" s="115">
        <f t="shared" si="180"/>
        <v>66.47652524342503</v>
      </c>
      <c r="CR217" s="115">
        <f t="shared" si="181"/>
        <v>72.263644497464938</v>
      </c>
    </row>
    <row r="218" spans="1:212" s="164" customFormat="1" x14ac:dyDescent="0.25">
      <c r="A218" s="165" t="s">
        <v>353</v>
      </c>
      <c r="B218" s="166" t="s">
        <v>403</v>
      </c>
      <c r="C218" s="166" t="s">
        <v>355</v>
      </c>
      <c r="D218" s="167">
        <v>61.574345243075896</v>
      </c>
      <c r="E218" s="167">
        <v>1.1505313362898504</v>
      </c>
      <c r="F218" s="167">
        <v>23.042004853150367</v>
      </c>
      <c r="G218" s="167">
        <v>6.3488411011630834</v>
      </c>
      <c r="H218" s="167">
        <v>5.1250941343820605E-2</v>
      </c>
      <c r="I218" s="167">
        <v>1.4925529244414695</v>
      </c>
      <c r="J218" s="167">
        <v>0.61396535854740186</v>
      </c>
      <c r="K218" s="167">
        <v>1.635846372688478</v>
      </c>
      <c r="L218" s="167">
        <v>3.9881599866119992</v>
      </c>
      <c r="M218" s="167">
        <v>0.10250188268764121</v>
      </c>
      <c r="N218" s="111">
        <f t="shared" si="158"/>
        <v>100.00000000000003</v>
      </c>
      <c r="O218" s="167"/>
      <c r="P218" s="167"/>
      <c r="Q218" s="167"/>
      <c r="R218" s="167"/>
      <c r="S218" s="112"/>
      <c r="T218" s="112">
        <f t="shared" si="159"/>
        <v>6.4000920425069037</v>
      </c>
      <c r="U218" s="83">
        <f t="shared" si="160"/>
        <v>84.616350096226256</v>
      </c>
      <c r="V218" s="167">
        <v>6.3488411011630834</v>
      </c>
      <c r="W218" s="167">
        <v>5.1250941343820605E-2</v>
      </c>
      <c r="X218" s="167"/>
      <c r="Y218" s="167" t="s">
        <v>355</v>
      </c>
      <c r="Z218" s="167"/>
      <c r="AA218" s="168">
        <f t="shared" si="161"/>
        <v>91.104586245399275</v>
      </c>
      <c r="AB218" s="167"/>
      <c r="AC218" s="164">
        <v>135.4</v>
      </c>
      <c r="AD218" s="164">
        <v>150.19999999999999</v>
      </c>
      <c r="AE218" s="164">
        <v>136</v>
      </c>
      <c r="AF218" s="164">
        <v>877.2</v>
      </c>
      <c r="AI218" s="164">
        <v>67.5</v>
      </c>
      <c r="AJ218" s="164">
        <v>45.2</v>
      </c>
      <c r="AK218" s="164">
        <v>84.8</v>
      </c>
      <c r="AX218" s="164">
        <v>29.8</v>
      </c>
      <c r="AY218" s="166">
        <v>157.1</v>
      </c>
      <c r="BA218" s="164">
        <v>16.100000000000001</v>
      </c>
      <c r="BD218" s="164">
        <v>21</v>
      </c>
      <c r="BF218" s="164">
        <v>12.3</v>
      </c>
      <c r="BG218" s="166">
        <v>20.100000000000001</v>
      </c>
      <c r="BH218" s="166">
        <v>107.9</v>
      </c>
      <c r="BI218" s="166">
        <v>89.8</v>
      </c>
      <c r="BJ218" s="166">
        <v>13.6</v>
      </c>
      <c r="BK218" s="166">
        <v>39.200000000000003</v>
      </c>
      <c r="BL218" s="166">
        <v>4.5</v>
      </c>
      <c r="BU218" s="169">
        <f t="shared" si="162"/>
        <v>287880.05568191328</v>
      </c>
      <c r="BV218" s="169">
        <f t="shared" si="163"/>
        <v>6898.0015504079684</v>
      </c>
      <c r="BW218" s="169">
        <f t="shared" si="164"/>
        <v>121980.43577710132</v>
      </c>
      <c r="BX218" s="169">
        <f t="shared" si="165"/>
        <v>44414.451744217215</v>
      </c>
      <c r="BY218" s="169">
        <f t="shared" si="166"/>
        <v>396.97260925271456</v>
      </c>
      <c r="BZ218" s="169">
        <f t="shared" si="167"/>
        <v>9001.9945554548794</v>
      </c>
      <c r="CA218" s="169">
        <f t="shared" si="168"/>
        <v>4388.7518406598656</v>
      </c>
      <c r="CB218" s="169">
        <f t="shared" si="169"/>
        <v>12137.520770730387</v>
      </c>
      <c r="CC218" s="169">
        <f t="shared" si="170"/>
        <v>33111.170076765942</v>
      </c>
      <c r="CD218" s="169">
        <f t="shared" si="171"/>
        <v>447.45694648477672</v>
      </c>
      <c r="CF218" s="167">
        <f t="shared" si="172"/>
        <v>4.9338456572719966</v>
      </c>
      <c r="CG218" s="170">
        <f t="shared" si="173"/>
        <v>0.39574518830338096</v>
      </c>
      <c r="CH218" s="111">
        <f t="shared" si="174"/>
        <v>8.0724876441515651E-3</v>
      </c>
      <c r="CI218" s="83">
        <f t="shared" si="175"/>
        <v>2.672265093054925</v>
      </c>
      <c r="CJ218" s="83"/>
      <c r="CK218" s="83">
        <f t="shared" si="176"/>
        <v>1.5919223708366117</v>
      </c>
      <c r="CL218" s="114">
        <f t="shared" si="177"/>
        <v>136.54560727272724</v>
      </c>
      <c r="CO218" s="110">
        <f t="shared" si="178"/>
        <v>1.7722353777926543</v>
      </c>
      <c r="CP218" s="110">
        <f t="shared" si="179"/>
        <v>0.34112743703455894</v>
      </c>
      <c r="CQ218" s="115">
        <f t="shared" si="180"/>
        <v>73.133326579372763</v>
      </c>
      <c r="CR218" s="115">
        <f t="shared" si="181"/>
        <v>78.126108234626585</v>
      </c>
    </row>
    <row r="219" spans="1:212" s="164" customFormat="1" x14ac:dyDescent="0.25">
      <c r="A219" s="165" t="s">
        <v>353</v>
      </c>
      <c r="B219" s="166" t="s">
        <v>404</v>
      </c>
      <c r="C219" s="166" t="s">
        <v>356</v>
      </c>
      <c r="D219" s="167">
        <v>55.681232310266097</v>
      </c>
      <c r="E219" s="167">
        <v>1.4204395997516863</v>
      </c>
      <c r="F219" s="167">
        <v>26.104523310992096</v>
      </c>
      <c r="G219" s="167">
        <v>9.4169884576130301</v>
      </c>
      <c r="H219" s="167">
        <v>8.6278553466398719E-2</v>
      </c>
      <c r="I219" s="167">
        <v>1.9833545522458729</v>
      </c>
      <c r="J219" s="167">
        <v>0.26830525773087405</v>
      </c>
      <c r="K219" s="167">
        <v>1.082690628255174</v>
      </c>
      <c r="L219" s="167">
        <v>3.8278216769604696</v>
      </c>
      <c r="M219" s="167">
        <v>0.12836565271830053</v>
      </c>
      <c r="N219" s="111">
        <f t="shared" si="158"/>
        <v>100</v>
      </c>
      <c r="O219" s="167"/>
      <c r="P219" s="167"/>
      <c r="Q219" s="167"/>
      <c r="R219" s="167"/>
      <c r="S219" s="112"/>
      <c r="T219" s="112">
        <f t="shared" si="159"/>
        <v>9.5032670110794282</v>
      </c>
      <c r="U219" s="83">
        <f t="shared" si="160"/>
        <v>81.78575562125819</v>
      </c>
      <c r="V219" s="167">
        <v>9.4169884576130301</v>
      </c>
      <c r="W219" s="167">
        <v>8.6278553466398719E-2</v>
      </c>
      <c r="X219" s="167"/>
      <c r="Y219" s="167" t="s">
        <v>356</v>
      </c>
      <c r="Z219" s="167"/>
      <c r="AA219" s="168">
        <f t="shared" si="161"/>
        <v>95.07932858128305</v>
      </c>
      <c r="AB219" s="167"/>
      <c r="AC219" s="164">
        <v>181.7</v>
      </c>
      <c r="AD219" s="164">
        <v>150.1</v>
      </c>
      <c r="AE219" s="164">
        <v>154.4</v>
      </c>
      <c r="AF219" s="164">
        <v>739.4</v>
      </c>
      <c r="AI219" s="164">
        <v>63</v>
      </c>
      <c r="AJ219" s="164">
        <v>58.5</v>
      </c>
      <c r="AK219" s="164">
        <v>124.3</v>
      </c>
      <c r="AX219" s="164">
        <v>35.9</v>
      </c>
      <c r="AY219" s="166">
        <v>104.3</v>
      </c>
      <c r="BA219" s="164">
        <v>18.600000000000001</v>
      </c>
      <c r="BD219" s="164">
        <v>24.6</v>
      </c>
      <c r="BF219" s="164">
        <v>14.4</v>
      </c>
      <c r="BG219" s="166">
        <v>28.6</v>
      </c>
      <c r="BH219" s="166">
        <v>146.9</v>
      </c>
      <c r="BI219" s="166">
        <v>103</v>
      </c>
      <c r="BJ219" s="166">
        <v>17.899999999999999</v>
      </c>
      <c r="BK219" s="166">
        <v>54.3</v>
      </c>
      <c r="BL219" s="166">
        <v>6.3</v>
      </c>
      <c r="BU219" s="169">
        <f t="shared" si="162"/>
        <v>260327.83937267261</v>
      </c>
      <c r="BV219" s="169">
        <f t="shared" si="163"/>
        <v>8516.2344147396379</v>
      </c>
      <c r="BW219" s="169">
        <f t="shared" si="164"/>
        <v>138192.88510361363</v>
      </c>
      <c r="BX219" s="169">
        <f t="shared" si="165"/>
        <v>65878.224507758205</v>
      </c>
      <c r="BY219" s="169">
        <f t="shared" si="166"/>
        <v>668.28474939291505</v>
      </c>
      <c r="BZ219" s="169">
        <f t="shared" si="167"/>
        <v>11962.15329351569</v>
      </c>
      <c r="CA219" s="169">
        <f t="shared" si="168"/>
        <v>1917.9016818001483</v>
      </c>
      <c r="CB219" s="169">
        <f t="shared" si="169"/>
        <v>8033.2604626711154</v>
      </c>
      <c r="CC219" s="169">
        <f t="shared" si="170"/>
        <v>31779.982496900811</v>
      </c>
      <c r="CD219" s="169">
        <f t="shared" si="171"/>
        <v>560.36144403210483</v>
      </c>
      <c r="CF219" s="167">
        <f t="shared" si="172"/>
        <v>5.5072212244152343</v>
      </c>
      <c r="CG219" s="170">
        <f t="shared" si="173"/>
        <v>0.15607119584091733</v>
      </c>
      <c r="CH219" s="111">
        <f t="shared" si="174"/>
        <v>9.1620111731843586E-3</v>
      </c>
      <c r="CI219" s="83">
        <f t="shared" si="175"/>
        <v>2.1330108827085854</v>
      </c>
      <c r="CJ219" s="83"/>
      <c r="CK219" s="83">
        <f t="shared" si="176"/>
        <v>2.4601429356789444</v>
      </c>
      <c r="CL219" s="114">
        <f t="shared" si="177"/>
        <v>73.427972592592582</v>
      </c>
      <c r="CO219" s="110">
        <f t="shared" si="178"/>
        <v>4.4499974747740438</v>
      </c>
      <c r="CP219" s="110">
        <f t="shared" si="179"/>
        <v>-1.8478656685009627</v>
      </c>
      <c r="CQ219" s="115">
        <f t="shared" si="180"/>
        <v>67.496968785649699</v>
      </c>
      <c r="CR219" s="115">
        <f t="shared" si="181"/>
        <v>73.134064379200566</v>
      </c>
    </row>
    <row r="220" spans="1:212" s="164" customFormat="1" x14ac:dyDescent="0.25">
      <c r="A220" s="165" t="s">
        <v>353</v>
      </c>
      <c r="B220" s="166" t="s">
        <v>405</v>
      </c>
      <c r="C220" s="166" t="s">
        <v>357</v>
      </c>
      <c r="D220" s="167">
        <v>56.626669874779004</v>
      </c>
      <c r="E220" s="167">
        <v>0.96243370191754452</v>
      </c>
      <c r="F220" s="167">
        <v>26.372775679718799</v>
      </c>
      <c r="G220" s="167">
        <v>7.8040819742444363</v>
      </c>
      <c r="H220" s="167">
        <v>5.0213932273958838E-2</v>
      </c>
      <c r="I220" s="167">
        <v>1.863146112081681</v>
      </c>
      <c r="J220" s="167">
        <v>0.32743668336977327</v>
      </c>
      <c r="K220" s="167">
        <v>1.2595328012051341</v>
      </c>
      <c r="L220" s="167">
        <v>3.5756504273414857</v>
      </c>
      <c r="M220" s="167">
        <v>1.1580588130681757</v>
      </c>
      <c r="N220" s="111">
        <f t="shared" si="158"/>
        <v>100.00000000000001</v>
      </c>
      <c r="O220" s="167"/>
      <c r="P220" s="167"/>
      <c r="Q220" s="167"/>
      <c r="R220" s="167"/>
      <c r="S220" s="112"/>
      <c r="T220" s="112">
        <f t="shared" si="159"/>
        <v>7.854295906518395</v>
      </c>
      <c r="U220" s="83">
        <f t="shared" si="160"/>
        <v>82.999445554497811</v>
      </c>
      <c r="V220" s="167">
        <v>7.8040819742444363</v>
      </c>
      <c r="W220" s="167">
        <v>5.0213932273958838E-2</v>
      </c>
      <c r="X220" s="167"/>
      <c r="Y220" s="167" t="s">
        <v>357</v>
      </c>
      <c r="Z220" s="167"/>
      <c r="AA220" s="168">
        <f t="shared" si="161"/>
        <v>94.324091742432756</v>
      </c>
      <c r="AB220" s="167"/>
      <c r="AC220" s="164">
        <v>155.4</v>
      </c>
      <c r="AD220" s="164">
        <v>157.69999999999999</v>
      </c>
      <c r="AE220" s="164">
        <v>168.8</v>
      </c>
      <c r="AF220" s="164">
        <v>828.9</v>
      </c>
      <c r="AI220" s="164">
        <v>57.1</v>
      </c>
      <c r="AJ220" s="164">
        <v>56.2</v>
      </c>
      <c r="AK220" s="164">
        <v>156.4</v>
      </c>
      <c r="AX220" s="164">
        <v>35.799999999999997</v>
      </c>
      <c r="AY220" s="166">
        <v>100</v>
      </c>
      <c r="BA220" s="164">
        <v>13.5</v>
      </c>
      <c r="BD220" s="164">
        <v>20.3</v>
      </c>
      <c r="BF220" s="164">
        <v>26.2</v>
      </c>
      <c r="BG220" s="166">
        <v>23.9</v>
      </c>
      <c r="BH220" s="166">
        <v>140.5</v>
      </c>
      <c r="BI220" s="166">
        <v>95.4</v>
      </c>
      <c r="BJ220" s="166">
        <v>18</v>
      </c>
      <c r="BK220" s="166">
        <v>36.6</v>
      </c>
      <c r="BL220" s="166">
        <v>3.4</v>
      </c>
      <c r="BU220" s="169">
        <f t="shared" si="162"/>
        <v>264748.06694701867</v>
      </c>
      <c r="BV220" s="169">
        <f t="shared" si="163"/>
        <v>5770.2636673944444</v>
      </c>
      <c r="BW220" s="169">
        <f t="shared" si="164"/>
        <v>139612.96729889399</v>
      </c>
      <c r="BX220" s="169">
        <f t="shared" si="165"/>
        <v>54594.849159084573</v>
      </c>
      <c r="BY220" s="169">
        <f t="shared" si="166"/>
        <v>388.94028466534593</v>
      </c>
      <c r="BZ220" s="169">
        <f t="shared" si="167"/>
        <v>11237.143341669111</v>
      </c>
      <c r="CA220" s="169">
        <f t="shared" si="168"/>
        <v>2340.585387811755</v>
      </c>
      <c r="CB220" s="169">
        <f t="shared" si="169"/>
        <v>9345.3797320335743</v>
      </c>
      <c r="CC220" s="169">
        <f t="shared" si="170"/>
        <v>29686.364095774945</v>
      </c>
      <c r="CD220" s="169">
        <f t="shared" si="171"/>
        <v>5055.3360266010859</v>
      </c>
      <c r="CF220" s="167">
        <f t="shared" si="172"/>
        <v>4.8584277604289525</v>
      </c>
      <c r="CG220" s="170">
        <f t="shared" si="173"/>
        <v>0.25710887748756223</v>
      </c>
      <c r="CH220" s="111">
        <f t="shared" si="174"/>
        <v>6.4343163538873992E-3</v>
      </c>
      <c r="CI220" s="83">
        <f t="shared" si="175"/>
        <v>2.1471638238794131</v>
      </c>
      <c r="CJ220" s="83"/>
      <c r="CK220" s="83">
        <f t="shared" si="176"/>
        <v>2.1825629022820361</v>
      </c>
      <c r="CL220" s="114">
        <f t="shared" si="177"/>
        <v>103.90326086956522</v>
      </c>
      <c r="CO220" s="110">
        <f t="shared" si="178"/>
        <v>4.8144700860959659</v>
      </c>
      <c r="CP220" s="110">
        <f t="shared" si="179"/>
        <v>-1.5652504001422729</v>
      </c>
      <c r="CQ220" s="115">
        <f t="shared" si="180"/>
        <v>71.744755480962866</v>
      </c>
      <c r="CR220" s="115">
        <f t="shared" si="181"/>
        <v>76.939510468168208</v>
      </c>
    </row>
    <row r="221" spans="1:212" s="164" customFormat="1" x14ac:dyDescent="0.25">
      <c r="A221" s="165" t="s">
        <v>353</v>
      </c>
      <c r="B221" s="166" t="s">
        <v>405</v>
      </c>
      <c r="C221" s="166" t="s">
        <v>358</v>
      </c>
      <c r="D221" s="167">
        <v>59.900829218689402</v>
      </c>
      <c r="E221" s="167">
        <v>1.2370139740646393</v>
      </c>
      <c r="F221" s="167">
        <v>23.031522890000105</v>
      </c>
      <c r="G221" s="167">
        <v>8.0825235085070926</v>
      </c>
      <c r="H221" s="167">
        <v>9.3300206518434653E-2</v>
      </c>
      <c r="I221" s="167">
        <v>1.9813189923577696</v>
      </c>
      <c r="J221" s="167">
        <v>0.76736799069094574</v>
      </c>
      <c r="K221" s="167">
        <v>1.0892012873331867</v>
      </c>
      <c r="L221" s="167">
        <v>3.7131385560482646</v>
      </c>
      <c r="M221" s="167">
        <v>0.1037833757901689</v>
      </c>
      <c r="N221" s="111">
        <f t="shared" si="158"/>
        <v>100.00000000000001</v>
      </c>
      <c r="O221" s="167"/>
      <c r="P221" s="167"/>
      <c r="Q221" s="167"/>
      <c r="R221" s="167"/>
      <c r="S221" s="112"/>
      <c r="T221" s="112">
        <f t="shared" si="159"/>
        <v>8.175823715025528</v>
      </c>
      <c r="U221" s="83">
        <f t="shared" si="160"/>
        <v>82.932352108689514</v>
      </c>
      <c r="V221" s="167">
        <v>8.0825235085070926</v>
      </c>
      <c r="W221" s="167">
        <v>9.3300206518434653E-2</v>
      </c>
      <c r="X221" s="167"/>
      <c r="Y221" s="167" t="s">
        <v>358</v>
      </c>
      <c r="Z221" s="167"/>
      <c r="AA221" s="168">
        <f t="shared" si="161"/>
        <v>92.540331072827598</v>
      </c>
      <c r="AB221" s="167"/>
      <c r="AC221" s="164">
        <v>142.4</v>
      </c>
      <c r="AD221" s="164">
        <v>140.19999999999999</v>
      </c>
      <c r="AE221" s="164">
        <v>124.1</v>
      </c>
      <c r="AF221" s="164">
        <v>841.1</v>
      </c>
      <c r="AI221" s="164">
        <v>71</v>
      </c>
      <c r="AJ221" s="164">
        <v>39.9</v>
      </c>
      <c r="AK221" s="164">
        <v>105.9</v>
      </c>
      <c r="AX221" s="164">
        <v>35.700000000000003</v>
      </c>
      <c r="AY221" s="166">
        <v>154.1</v>
      </c>
      <c r="BA221" s="164">
        <v>22.8</v>
      </c>
      <c r="BD221" s="164">
        <v>18.600000000000001</v>
      </c>
      <c r="BF221" s="164">
        <v>16.899999999999999</v>
      </c>
      <c r="BG221" s="166">
        <v>23.1</v>
      </c>
      <c r="BH221" s="166">
        <v>112.7</v>
      </c>
      <c r="BI221" s="166">
        <v>92.5</v>
      </c>
      <c r="BJ221" s="166">
        <v>17.2</v>
      </c>
      <c r="BK221" s="166">
        <v>43.7</v>
      </c>
      <c r="BL221" s="166">
        <v>4.4000000000000004</v>
      </c>
      <c r="BU221" s="169">
        <f t="shared" si="162"/>
        <v>280055.82491854782</v>
      </c>
      <c r="BV221" s="169">
        <f t="shared" si="163"/>
        <v>7416.5075229420154</v>
      </c>
      <c r="BW221" s="169">
        <f t="shared" si="164"/>
        <v>121924.94605556809</v>
      </c>
      <c r="BX221" s="169">
        <f t="shared" si="165"/>
        <v>56542.73663808118</v>
      </c>
      <c r="BY221" s="169">
        <f t="shared" si="166"/>
        <v>722.67211985377128</v>
      </c>
      <c r="BZ221" s="169">
        <f t="shared" si="167"/>
        <v>11949.876275575529</v>
      </c>
      <c r="CA221" s="169">
        <f t="shared" si="168"/>
        <v>5485.3057012472091</v>
      </c>
      <c r="CB221" s="169">
        <f t="shared" si="169"/>
        <v>8081.5677249604514</v>
      </c>
      <c r="CC221" s="169">
        <f t="shared" si="170"/>
        <v>30827.841074739816</v>
      </c>
      <c r="CD221" s="169">
        <f t="shared" si="171"/>
        <v>453.05111681183041</v>
      </c>
      <c r="CF221" s="167">
        <f t="shared" si="172"/>
        <v>4.7316587497771376</v>
      </c>
      <c r="CG221" s="170">
        <f t="shared" si="173"/>
        <v>0.21323639831460675</v>
      </c>
      <c r="CH221" s="111">
        <f t="shared" si="174"/>
        <v>1.1543450064850842E-2</v>
      </c>
      <c r="CI221" s="83">
        <f t="shared" si="175"/>
        <v>2.6008192990441517</v>
      </c>
      <c r="CJ221" s="83"/>
      <c r="CK221" s="83">
        <f t="shared" si="176"/>
        <v>2.1767363071710899</v>
      </c>
      <c r="CL221" s="114">
        <f t="shared" si="177"/>
        <v>124.57417881355931</v>
      </c>
      <c r="CO221" s="110">
        <f t="shared" si="178"/>
        <v>2.349868541057333</v>
      </c>
      <c r="CP221" s="110">
        <f t="shared" si="179"/>
        <v>-1.7440046859766634</v>
      </c>
      <c r="CQ221" s="115">
        <f t="shared" si="180"/>
        <v>68.042136633115433</v>
      </c>
      <c r="CR221" s="115">
        <f t="shared" si="181"/>
        <v>73.581619666421048</v>
      </c>
    </row>
    <row r="222" spans="1:212" s="164" customFormat="1" x14ac:dyDescent="0.25">
      <c r="A222" s="165" t="s">
        <v>353</v>
      </c>
      <c r="B222" s="166" t="s">
        <v>405</v>
      </c>
      <c r="C222" s="166" t="s">
        <v>359</v>
      </c>
      <c r="D222" s="167">
        <v>58.628470934728945</v>
      </c>
      <c r="E222" s="167">
        <v>1.2183364939453971</v>
      </c>
      <c r="F222" s="167">
        <v>23.402654914133759</v>
      </c>
      <c r="G222" s="167">
        <v>8.867370829846065</v>
      </c>
      <c r="H222" s="167">
        <v>7.6278458751363992E-2</v>
      </c>
      <c r="I222" s="167">
        <v>2.1379156911146184</v>
      </c>
      <c r="J222" s="167">
        <v>0.7786759330868408</v>
      </c>
      <c r="K222" s="167">
        <v>1.1515928425379538</v>
      </c>
      <c r="L222" s="167">
        <v>3.6295833289190704</v>
      </c>
      <c r="M222" s="167">
        <v>0.10912057293597906</v>
      </c>
      <c r="N222" s="111">
        <f t="shared" si="158"/>
        <v>99.999999999999986</v>
      </c>
      <c r="O222" s="167"/>
      <c r="P222" s="167"/>
      <c r="Q222" s="167"/>
      <c r="R222" s="167"/>
      <c r="S222" s="112"/>
      <c r="T222" s="112">
        <f t="shared" si="159"/>
        <v>8.9436492885974292</v>
      </c>
      <c r="U222" s="83">
        <f t="shared" si="160"/>
        <v>82.0311258488627</v>
      </c>
      <c r="V222" s="167">
        <v>8.867370829846065</v>
      </c>
      <c r="W222" s="167">
        <v>7.6278458751363992E-2</v>
      </c>
      <c r="X222" s="167"/>
      <c r="Y222" s="167" t="s">
        <v>359</v>
      </c>
      <c r="Z222" s="167"/>
      <c r="AA222" s="168">
        <f t="shared" si="161"/>
        <v>92.380394780863156</v>
      </c>
      <c r="AB222" s="167"/>
      <c r="AC222" s="164">
        <v>144</v>
      </c>
      <c r="AD222" s="164">
        <v>154.9</v>
      </c>
      <c r="AE222" s="164">
        <v>161.80000000000001</v>
      </c>
      <c r="AF222" s="164">
        <v>861.2</v>
      </c>
      <c r="AI222" s="164">
        <v>59.3</v>
      </c>
      <c r="AJ222" s="164">
        <v>64.599999999999994</v>
      </c>
      <c r="AK222" s="164">
        <v>123.7</v>
      </c>
      <c r="AX222" s="164">
        <v>36.5</v>
      </c>
      <c r="AY222" s="166">
        <v>104.3</v>
      </c>
      <c r="BA222" s="164">
        <v>13.1</v>
      </c>
      <c r="BD222" s="164">
        <v>21.4</v>
      </c>
      <c r="BF222" s="164">
        <v>24.2</v>
      </c>
      <c r="BG222" s="166">
        <v>20.6</v>
      </c>
      <c r="BH222" s="166">
        <v>133.80000000000001</v>
      </c>
      <c r="BI222" s="166">
        <v>86.6</v>
      </c>
      <c r="BJ222" s="166">
        <v>18.100000000000001</v>
      </c>
      <c r="BK222" s="166">
        <v>36.4</v>
      </c>
      <c r="BL222" s="166">
        <v>3.1</v>
      </c>
      <c r="BU222" s="169">
        <f t="shared" si="162"/>
        <v>274107.13683769375</v>
      </c>
      <c r="BV222" s="169">
        <f t="shared" si="163"/>
        <v>7304.5268382301056</v>
      </c>
      <c r="BW222" s="169">
        <f t="shared" si="164"/>
        <v>123889.65556427524</v>
      </c>
      <c r="BX222" s="169">
        <f t="shared" si="165"/>
        <v>62033.276238103928</v>
      </c>
      <c r="BY222" s="169">
        <f t="shared" si="166"/>
        <v>590.82736836316622</v>
      </c>
      <c r="BZ222" s="169">
        <f t="shared" si="167"/>
        <v>12894.353758770223</v>
      </c>
      <c r="CA222" s="169">
        <f t="shared" si="168"/>
        <v>5566.1372209952879</v>
      </c>
      <c r="CB222" s="169">
        <f t="shared" si="169"/>
        <v>8544.4955462151211</v>
      </c>
      <c r="CC222" s="169">
        <f t="shared" si="170"/>
        <v>30134.134867976572</v>
      </c>
      <c r="CD222" s="169">
        <f t="shared" si="171"/>
        <v>476.34986874723677</v>
      </c>
      <c r="CF222" s="167">
        <f t="shared" si="172"/>
        <v>4.8108867957737997</v>
      </c>
      <c r="CG222" s="170">
        <f t="shared" si="173"/>
        <v>0.17653210664386404</v>
      </c>
      <c r="CH222" s="111">
        <f t="shared" si="174"/>
        <v>8.6021505376344086E-3</v>
      </c>
      <c r="CI222" s="83">
        <f t="shared" si="175"/>
        <v>2.5052059755545497</v>
      </c>
      <c r="CJ222" s="83"/>
      <c r="CK222" s="83">
        <f t="shared" si="176"/>
        <v>2.4430823117338001</v>
      </c>
      <c r="CL222" s="114">
        <f t="shared" si="177"/>
        <v>85.608533043478275</v>
      </c>
      <c r="CO222" s="110">
        <f t="shared" si="178"/>
        <v>3.110844360161451</v>
      </c>
      <c r="CP222" s="110">
        <f t="shared" si="179"/>
        <v>-2.1235515144452322</v>
      </c>
      <c r="CQ222" s="115">
        <f t="shared" si="180"/>
        <v>66.423869271146685</v>
      </c>
      <c r="CR222" s="115">
        <f t="shared" si="181"/>
        <v>72.180107175532612</v>
      </c>
    </row>
    <row r="223" spans="1:212" s="164" customFormat="1" x14ac:dyDescent="0.25">
      <c r="A223" s="165" t="s">
        <v>353</v>
      </c>
      <c r="B223" s="166" t="s">
        <v>405</v>
      </c>
      <c r="C223" s="166" t="s">
        <v>360</v>
      </c>
      <c r="D223" s="167">
        <v>57.999706701862436</v>
      </c>
      <c r="E223" s="167">
        <v>1.2465170846165126</v>
      </c>
      <c r="F223" s="167">
        <v>23.987597678754739</v>
      </c>
      <c r="G223" s="167">
        <v>9.2493662665242073</v>
      </c>
      <c r="H223" s="167">
        <v>6.1802107556617011E-2</v>
      </c>
      <c r="I223" s="167">
        <v>2.1787861647078541</v>
      </c>
      <c r="J223" s="167">
        <v>0.31005803113150227</v>
      </c>
      <c r="K223" s="167">
        <v>1.1669075901368027</v>
      </c>
      <c r="L223" s="167">
        <v>3.6955565332160139</v>
      </c>
      <c r="M223" s="167">
        <v>0.10370184149330652</v>
      </c>
      <c r="N223" s="111">
        <f t="shared" si="158"/>
        <v>100</v>
      </c>
      <c r="O223" s="167"/>
      <c r="P223" s="167"/>
      <c r="Q223" s="167"/>
      <c r="R223" s="167"/>
      <c r="S223" s="112"/>
      <c r="T223" s="112">
        <f t="shared" si="159"/>
        <v>9.3111683740808235</v>
      </c>
      <c r="U223" s="83">
        <f t="shared" si="160"/>
        <v>81.987304380617175</v>
      </c>
      <c r="V223" s="167">
        <v>9.2493662665242073</v>
      </c>
      <c r="W223" s="167">
        <v>6.1802107556617011E-2</v>
      </c>
      <c r="X223" s="167"/>
      <c r="Y223" s="167" t="s">
        <v>360</v>
      </c>
      <c r="Z223" s="167"/>
      <c r="AA223" s="168">
        <f t="shared" si="161"/>
        <v>94.199917729329513</v>
      </c>
      <c r="AB223" s="167"/>
      <c r="AC223" s="164">
        <v>133.80000000000001</v>
      </c>
      <c r="AD223" s="164">
        <v>161.80000000000001</v>
      </c>
      <c r="AE223" s="164">
        <v>160.30000000000001</v>
      </c>
      <c r="AF223" s="164">
        <v>850.4</v>
      </c>
      <c r="AI223" s="164">
        <v>58.1</v>
      </c>
      <c r="AJ223" s="164">
        <v>46.6</v>
      </c>
      <c r="AK223" s="164">
        <v>100.7</v>
      </c>
      <c r="AX223" s="164">
        <v>37.4</v>
      </c>
      <c r="AY223" s="166">
        <v>99.6</v>
      </c>
      <c r="BA223" s="164">
        <v>20.399999999999999</v>
      </c>
      <c r="BD223" s="164">
        <v>13.2</v>
      </c>
      <c r="BF223" s="164">
        <v>25</v>
      </c>
      <c r="BG223" s="166">
        <v>25</v>
      </c>
      <c r="BH223" s="166">
        <v>103.1</v>
      </c>
      <c r="BI223" s="166">
        <v>95.2</v>
      </c>
      <c r="BJ223" s="166">
        <v>11.2</v>
      </c>
      <c r="BK223" s="166">
        <v>43</v>
      </c>
      <c r="BL223" s="166">
        <v>3.8</v>
      </c>
      <c r="BU223" s="169">
        <f t="shared" si="162"/>
        <v>271167.45990481135</v>
      </c>
      <c r="BV223" s="169">
        <f t="shared" si="163"/>
        <v>7473.4833472875816</v>
      </c>
      <c r="BW223" s="169">
        <f t="shared" si="164"/>
        <v>126986.24259252482</v>
      </c>
      <c r="BX223" s="169">
        <f t="shared" si="165"/>
        <v>64705.593534837724</v>
      </c>
      <c r="BY223" s="169">
        <f t="shared" si="166"/>
        <v>478.69840535183124</v>
      </c>
      <c r="BZ223" s="169">
        <f t="shared" si="167"/>
        <v>13140.854753636351</v>
      </c>
      <c r="CA223" s="169">
        <f t="shared" si="168"/>
        <v>2216.3591738453024</v>
      </c>
      <c r="CB223" s="169">
        <f t="shared" si="169"/>
        <v>8658.1266733080811</v>
      </c>
      <c r="CC223" s="169">
        <f t="shared" si="170"/>
        <v>30681.868658827087</v>
      </c>
      <c r="CD223" s="169">
        <f t="shared" si="171"/>
        <v>452.69519078831541</v>
      </c>
      <c r="CF223" s="167">
        <f t="shared" si="172"/>
        <v>4.9240018817598088</v>
      </c>
      <c r="CG223" s="170">
        <f t="shared" si="173"/>
        <v>0.20806419843157092</v>
      </c>
      <c r="CH223" s="111">
        <f t="shared" si="174"/>
        <v>6.6817667044167606E-3</v>
      </c>
      <c r="CI223" s="83">
        <f t="shared" si="175"/>
        <v>2.4179039301310041</v>
      </c>
      <c r="CJ223" s="83"/>
      <c r="CK223" s="83">
        <f t="shared" si="176"/>
        <v>2.5028344671201816</v>
      </c>
      <c r="CL223" s="114">
        <f t="shared" si="177"/>
        <v>79.902635294117644</v>
      </c>
      <c r="CO223" s="110">
        <f t="shared" si="178"/>
        <v>3.2833266293759014</v>
      </c>
      <c r="CP223" s="110">
        <f t="shared" si="179"/>
        <v>-2.3008256971068235</v>
      </c>
      <c r="CQ223" s="115">
        <f t="shared" si="180"/>
        <v>66.079975736814717</v>
      </c>
      <c r="CR223" s="115">
        <f t="shared" si="181"/>
        <v>71.904044209997494</v>
      </c>
    </row>
    <row r="224" spans="1:212" s="164" customFormat="1" x14ac:dyDescent="0.25">
      <c r="A224" s="165" t="s">
        <v>353</v>
      </c>
      <c r="B224" s="166" t="s">
        <v>405</v>
      </c>
      <c r="C224" s="166" t="s">
        <v>361</v>
      </c>
      <c r="D224" s="167">
        <v>59.925759397710031</v>
      </c>
      <c r="E224" s="167">
        <v>1.1397500914936998</v>
      </c>
      <c r="F224" s="167">
        <v>22.345375646991158</v>
      </c>
      <c r="G224" s="167">
        <v>9.159826423380558</v>
      </c>
      <c r="H224" s="167">
        <v>6.3784179432216218E-2</v>
      </c>
      <c r="I224" s="167">
        <v>2.2627699064150151</v>
      </c>
      <c r="J224" s="167">
        <v>0.5332775657447586</v>
      </c>
      <c r="K224" s="167">
        <v>1.1104721074920267</v>
      </c>
      <c r="L224" s="167">
        <v>3.3523291681915608</v>
      </c>
      <c r="M224" s="167">
        <v>0.10665551314895171</v>
      </c>
      <c r="N224" s="111">
        <f t="shared" si="158"/>
        <v>99.999999999999972</v>
      </c>
      <c r="O224" s="167"/>
      <c r="P224" s="167"/>
      <c r="Q224" s="167"/>
      <c r="R224" s="167"/>
      <c r="S224" s="112"/>
      <c r="T224" s="112">
        <f t="shared" si="159"/>
        <v>9.2236106028127747</v>
      </c>
      <c r="U224" s="83">
        <f t="shared" si="160"/>
        <v>82.271135044701197</v>
      </c>
      <c r="V224" s="167">
        <v>9.159826423380558</v>
      </c>
      <c r="W224" s="167">
        <v>6.3784179432216218E-2</v>
      </c>
      <c r="X224" s="167"/>
      <c r="Y224" s="167" t="s">
        <v>361</v>
      </c>
      <c r="Z224" s="167"/>
      <c r="AA224" s="168">
        <f t="shared" si="161"/>
        <v>93.147938279138714</v>
      </c>
      <c r="AB224" s="167"/>
      <c r="AC224" s="164">
        <v>144</v>
      </c>
      <c r="AD224" s="164">
        <v>143</v>
      </c>
      <c r="AE224" s="164">
        <v>148</v>
      </c>
      <c r="AF224" s="164">
        <v>721</v>
      </c>
      <c r="AI224" s="164">
        <v>56</v>
      </c>
      <c r="AJ224" s="164">
        <v>48</v>
      </c>
      <c r="AK224" s="164">
        <v>111</v>
      </c>
      <c r="AX224" s="164">
        <v>31</v>
      </c>
      <c r="AY224" s="166">
        <v>88</v>
      </c>
      <c r="BA224" s="164">
        <v>15</v>
      </c>
      <c r="BD224" s="164">
        <v>11</v>
      </c>
      <c r="BF224" s="164">
        <v>20</v>
      </c>
      <c r="BG224" s="166">
        <v>17</v>
      </c>
      <c r="BH224" s="166">
        <v>116</v>
      </c>
      <c r="BI224" s="166">
        <v>91</v>
      </c>
      <c r="BJ224" s="166">
        <v>9</v>
      </c>
      <c r="BK224" s="166">
        <v>33</v>
      </c>
      <c r="BL224" s="166">
        <v>4</v>
      </c>
      <c r="BU224" s="169">
        <f t="shared" si="162"/>
        <v>280172.38159968326</v>
      </c>
      <c r="BV224" s="169">
        <f t="shared" si="163"/>
        <v>6833.3626822837905</v>
      </c>
      <c r="BW224" s="169">
        <f t="shared" si="164"/>
        <v>118292.59981473982</v>
      </c>
      <c r="BX224" s="169">
        <f t="shared" si="165"/>
        <v>64079.201571466663</v>
      </c>
      <c r="BY224" s="169">
        <f t="shared" si="166"/>
        <v>494.05086959057644</v>
      </c>
      <c r="BZ224" s="169">
        <f t="shared" si="167"/>
        <v>13647.383650008655</v>
      </c>
      <c r="CA224" s="169">
        <f t="shared" si="168"/>
        <v>3811.9787471107406</v>
      </c>
      <c r="CB224" s="169">
        <f t="shared" si="169"/>
        <v>8239.3912380963993</v>
      </c>
      <c r="CC224" s="169">
        <f t="shared" si="170"/>
        <v>27832.268919479786</v>
      </c>
      <c r="CD224" s="169">
        <f t="shared" si="171"/>
        <v>465.58901151920992</v>
      </c>
      <c r="CF224" s="167">
        <f t="shared" si="172"/>
        <v>4.6953469774718339</v>
      </c>
      <c r="CG224" s="170">
        <f t="shared" si="173"/>
        <v>0.17811931000734041</v>
      </c>
      <c r="CH224" s="111">
        <f t="shared" si="174"/>
        <v>6.9634703196347035E-3</v>
      </c>
      <c r="CI224" s="83">
        <f t="shared" si="175"/>
        <v>2.6817969115582594</v>
      </c>
      <c r="CJ224" s="83"/>
      <c r="CK224" s="83">
        <f t="shared" si="176"/>
        <v>2.7323767935121643</v>
      </c>
      <c r="CL224" s="114">
        <f t="shared" si="177"/>
        <v>77.209908256880752</v>
      </c>
      <c r="CO224" s="110">
        <f t="shared" si="178"/>
        <v>2.810657708997752</v>
      </c>
      <c r="CP224" s="110">
        <f t="shared" si="179"/>
        <v>-3.0117314267788995</v>
      </c>
      <c r="CQ224" s="115">
        <f t="shared" si="180"/>
        <v>64.688184456258881</v>
      </c>
      <c r="CR224" s="115">
        <f t="shared" si="181"/>
        <v>70.639957688747856</v>
      </c>
    </row>
    <row r="225" spans="1:212" s="164" customFormat="1" x14ac:dyDescent="0.25">
      <c r="A225" s="165" t="s">
        <v>353</v>
      </c>
      <c r="B225" s="166" t="s">
        <v>405</v>
      </c>
      <c r="C225" s="166" t="s">
        <v>362</v>
      </c>
      <c r="D225" s="167">
        <v>58.36012181710516</v>
      </c>
      <c r="E225" s="167">
        <v>1.2689281786650877</v>
      </c>
      <c r="F225" s="167">
        <v>23.274257677015484</v>
      </c>
      <c r="G225" s="167">
        <v>9.0939852804331274</v>
      </c>
      <c r="H225" s="167">
        <v>9.3054733102106421E-2</v>
      </c>
      <c r="I225" s="167">
        <v>2.0651806107774302</v>
      </c>
      <c r="J225" s="167">
        <v>0.96015565518991641</v>
      </c>
      <c r="K225" s="167">
        <v>1.0532103882920227</v>
      </c>
      <c r="L225" s="167">
        <v>3.727476524828695</v>
      </c>
      <c r="M225" s="167">
        <v>0.10362913459098216</v>
      </c>
      <c r="N225" s="111">
        <f t="shared" si="158"/>
        <v>100.00000000000003</v>
      </c>
      <c r="O225" s="167"/>
      <c r="P225" s="167"/>
      <c r="Q225" s="167"/>
      <c r="R225" s="167"/>
      <c r="S225" s="112"/>
      <c r="T225" s="112">
        <f t="shared" si="159"/>
        <v>9.187040013535233</v>
      </c>
      <c r="U225" s="83">
        <f t="shared" si="160"/>
        <v>81.634379494120651</v>
      </c>
      <c r="V225" s="167">
        <v>9.0939852804331274</v>
      </c>
      <c r="W225" s="167">
        <v>9.3054733102106421E-2</v>
      </c>
      <c r="X225" s="167"/>
      <c r="Y225" s="167" t="s">
        <v>362</v>
      </c>
      <c r="Z225" s="167"/>
      <c r="AA225" s="168">
        <f t="shared" si="161"/>
        <v>92.038136656351938</v>
      </c>
      <c r="AB225" s="167"/>
      <c r="AC225" s="164">
        <v>46.3</v>
      </c>
      <c r="AD225" s="164">
        <v>190.5</v>
      </c>
      <c r="AE225" s="164">
        <v>183.1</v>
      </c>
      <c r="AF225" s="164">
        <v>715.8</v>
      </c>
      <c r="AI225" s="164">
        <v>93.3</v>
      </c>
      <c r="AJ225" s="164">
        <v>16.5</v>
      </c>
      <c r="AK225" s="164">
        <v>56.8</v>
      </c>
      <c r="AX225" s="164">
        <v>29.5</v>
      </c>
      <c r="AY225" s="166">
        <v>79.7</v>
      </c>
      <c r="BA225" s="164">
        <v>1.7</v>
      </c>
      <c r="BD225" s="164">
        <v>17.2</v>
      </c>
      <c r="BF225" s="164">
        <v>23.1</v>
      </c>
      <c r="BG225" s="166">
        <v>28.6</v>
      </c>
      <c r="BH225" s="166">
        <v>43.9</v>
      </c>
      <c r="BI225" s="166">
        <v>89.7</v>
      </c>
      <c r="BJ225" s="166">
        <v>16.2</v>
      </c>
      <c r="BK225" s="166">
        <v>66</v>
      </c>
      <c r="BL225" s="166">
        <v>9.1999999999999993</v>
      </c>
      <c r="BU225" s="169">
        <f t="shared" si="162"/>
        <v>272852.51758646569</v>
      </c>
      <c r="BV225" s="169">
        <f t="shared" si="163"/>
        <v>7607.8488848590541</v>
      </c>
      <c r="BW225" s="169">
        <f t="shared" si="164"/>
        <v>123209.94253426425</v>
      </c>
      <c r="BX225" s="169">
        <f t="shared" si="165"/>
        <v>63618.598097600065</v>
      </c>
      <c r="BY225" s="169">
        <f t="shared" si="166"/>
        <v>720.77076506833873</v>
      </c>
      <c r="BZ225" s="169">
        <f t="shared" si="167"/>
        <v>12455.668613028432</v>
      </c>
      <c r="CA225" s="169">
        <f t="shared" si="168"/>
        <v>6863.3919493511421</v>
      </c>
      <c r="CB225" s="169">
        <f t="shared" si="169"/>
        <v>7814.525359636471</v>
      </c>
      <c r="CC225" s="169">
        <f t="shared" si="170"/>
        <v>30946.880161546236</v>
      </c>
      <c r="CD225" s="169">
        <f t="shared" si="171"/>
        <v>452.3777994619378</v>
      </c>
      <c r="CF225" s="167">
        <f t="shared" si="172"/>
        <v>5.1076020143194896</v>
      </c>
      <c r="CG225" s="170">
        <f t="shared" si="173"/>
        <v>0.11057607198100408</v>
      </c>
      <c r="CH225" s="111">
        <f t="shared" si="174"/>
        <v>1.0232558139534885E-2</v>
      </c>
      <c r="CI225" s="83">
        <f t="shared" si="175"/>
        <v>2.5074965924579735</v>
      </c>
      <c r="CJ225" s="83"/>
      <c r="CK225" s="83">
        <f t="shared" si="176"/>
        <v>2.4397163120567376</v>
      </c>
      <c r="CL225" s="114">
        <f t="shared" si="177"/>
        <v>62.808913333333329</v>
      </c>
      <c r="CO225" s="110">
        <f t="shared" si="178"/>
        <v>3.1664313509855333</v>
      </c>
      <c r="CP225" s="110">
        <f t="shared" si="179"/>
        <v>-2.0096464766094222</v>
      </c>
      <c r="CQ225" s="115">
        <f t="shared" si="180"/>
        <v>65.694692034086216</v>
      </c>
      <c r="CR225" s="115">
        <f t="shared" si="181"/>
        <v>71.493536022867531</v>
      </c>
    </row>
    <row r="226" spans="1:212" s="164" customFormat="1" x14ac:dyDescent="0.25">
      <c r="A226" s="165" t="s">
        <v>353</v>
      </c>
      <c r="B226" s="166" t="s">
        <v>406</v>
      </c>
      <c r="C226" s="166" t="s">
        <v>363</v>
      </c>
      <c r="D226" s="167">
        <v>59.686509886754557</v>
      </c>
      <c r="E226" s="167">
        <v>1.2338837012328379</v>
      </c>
      <c r="F226" s="167">
        <v>23.370593832672821</v>
      </c>
      <c r="G226" s="167">
        <v>8.6685558332374786</v>
      </c>
      <c r="H226" s="167">
        <v>7.2150826597513401E-2</v>
      </c>
      <c r="I226" s="167">
        <v>1.998264197505045</v>
      </c>
      <c r="J226" s="167">
        <v>0.24886806855374186</v>
      </c>
      <c r="K226" s="167">
        <v>1.1491849047922786</v>
      </c>
      <c r="L226" s="167">
        <v>3.4684679974485793</v>
      </c>
      <c r="M226" s="167">
        <v>0.10352075120512792</v>
      </c>
      <c r="N226" s="111">
        <f t="shared" si="158"/>
        <v>99.999999999999986</v>
      </c>
      <c r="O226" s="167"/>
      <c r="P226" s="167"/>
      <c r="Q226" s="167"/>
      <c r="R226" s="167"/>
      <c r="S226" s="112"/>
      <c r="T226" s="112">
        <f t="shared" si="159"/>
        <v>8.7407066598349914</v>
      </c>
      <c r="U226" s="83">
        <f t="shared" si="160"/>
        <v>83.057103719427374</v>
      </c>
      <c r="V226" s="167">
        <v>8.6685558332374786</v>
      </c>
      <c r="W226" s="167">
        <v>7.2150826597513401E-2</v>
      </c>
      <c r="X226" s="167"/>
      <c r="Y226" s="167" t="s">
        <v>363</v>
      </c>
      <c r="Z226" s="167"/>
      <c r="AA226" s="168">
        <f t="shared" si="161"/>
        <v>94.355553679233338</v>
      </c>
      <c r="AB226" s="167"/>
      <c r="AC226" s="164">
        <v>153.69999999999999</v>
      </c>
      <c r="AD226" s="164">
        <v>145.1</v>
      </c>
      <c r="AE226" s="164">
        <v>137.6</v>
      </c>
      <c r="AF226" s="164">
        <v>735</v>
      </c>
      <c r="AI226" s="164">
        <v>58.1</v>
      </c>
      <c r="AJ226" s="164">
        <v>72.900000000000006</v>
      </c>
      <c r="AK226" s="164">
        <v>146.80000000000001</v>
      </c>
      <c r="AX226" s="164">
        <v>38.200000000000003</v>
      </c>
      <c r="AY226" s="166">
        <v>129.4</v>
      </c>
      <c r="BA226" s="164">
        <v>14.5</v>
      </c>
      <c r="BD226" s="164">
        <v>16.7</v>
      </c>
      <c r="BF226" s="164">
        <v>26.4</v>
      </c>
      <c r="BG226" s="166">
        <v>20.2</v>
      </c>
      <c r="BH226" s="166">
        <v>123.4</v>
      </c>
      <c r="BI226" s="166">
        <v>103.9</v>
      </c>
      <c r="BJ226" s="166">
        <v>18.7</v>
      </c>
      <c r="BK226" s="166">
        <v>34.6</v>
      </c>
      <c r="BL226" s="166">
        <v>6</v>
      </c>
      <c r="BU226" s="169">
        <f t="shared" si="162"/>
        <v>279053.81245755375</v>
      </c>
      <c r="BV226" s="169">
        <f t="shared" si="163"/>
        <v>7397.7399968730624</v>
      </c>
      <c r="BW226" s="169">
        <f t="shared" si="164"/>
        <v>123719.92967831113</v>
      </c>
      <c r="BX226" s="169">
        <f t="shared" si="165"/>
        <v>60642.430423537691</v>
      </c>
      <c r="BY226" s="169">
        <f t="shared" si="166"/>
        <v>558.85611352987257</v>
      </c>
      <c r="BZ226" s="169">
        <f t="shared" si="167"/>
        <v>12052.077438414641</v>
      </c>
      <c r="CA226" s="169">
        <f t="shared" si="168"/>
        <v>1778.9606184472934</v>
      </c>
      <c r="CB226" s="169">
        <f t="shared" si="169"/>
        <v>8526.6293242454376</v>
      </c>
      <c r="CC226" s="169">
        <f t="shared" si="170"/>
        <v>28796.496167372217</v>
      </c>
      <c r="CD226" s="169">
        <f t="shared" si="171"/>
        <v>451.90466767535582</v>
      </c>
      <c r="CF226" s="167">
        <f t="shared" si="172"/>
        <v>5.0316993674672856</v>
      </c>
      <c r="CG226" s="170">
        <f t="shared" si="173"/>
        <v>0.2315443937486481</v>
      </c>
      <c r="CH226" s="111">
        <f t="shared" si="174"/>
        <v>8.3232810615199038E-3</v>
      </c>
      <c r="CI226" s="83">
        <f t="shared" si="175"/>
        <v>2.5539149888143173</v>
      </c>
      <c r="CJ226" s="83"/>
      <c r="CK226" s="83">
        <f t="shared" si="176"/>
        <v>2.4992463069038284</v>
      </c>
      <c r="CL226" s="114">
        <f t="shared" si="177"/>
        <v>104.87212033898307</v>
      </c>
      <c r="CO226" s="110">
        <f t="shared" si="178"/>
        <v>2.9918138090408135</v>
      </c>
      <c r="CP226" s="110">
        <f t="shared" si="179"/>
        <v>-2.3750495435675969</v>
      </c>
      <c r="CQ226" s="115">
        <f t="shared" si="180"/>
        <v>66.904129342418926</v>
      </c>
      <c r="CR226" s="115">
        <f t="shared" si="181"/>
        <v>72.616804210799913</v>
      </c>
    </row>
    <row r="227" spans="1:212" s="164" customFormat="1" x14ac:dyDescent="0.25">
      <c r="A227" s="165" t="s">
        <v>353</v>
      </c>
      <c r="B227" s="166" t="s">
        <v>406</v>
      </c>
      <c r="C227" s="166" t="s">
        <v>364</v>
      </c>
      <c r="D227" s="167">
        <v>56.68058238311837</v>
      </c>
      <c r="E227" s="167">
        <v>1.2877230149334331</v>
      </c>
      <c r="F227" s="167">
        <v>25.204062558414854</v>
      </c>
      <c r="G227" s="167">
        <v>8.712900076847987</v>
      </c>
      <c r="H227" s="167">
        <v>7.3732527467962689E-2</v>
      </c>
      <c r="I227" s="167">
        <v>1.9378154402143437</v>
      </c>
      <c r="J227" s="167">
        <v>0.2326209317299105</v>
      </c>
      <c r="K227" s="167">
        <v>1.3022618231665526</v>
      </c>
      <c r="L227" s="167">
        <v>3.7167424761667398</v>
      </c>
      <c r="M227" s="167">
        <v>0.85155876793985086</v>
      </c>
      <c r="N227" s="111">
        <f t="shared" si="158"/>
        <v>100</v>
      </c>
      <c r="O227" s="167"/>
      <c r="P227" s="167"/>
      <c r="Q227" s="167"/>
      <c r="R227" s="167"/>
      <c r="S227" s="112"/>
      <c r="T227" s="112">
        <f t="shared" si="159"/>
        <v>8.7866326043159493</v>
      </c>
      <c r="U227" s="83">
        <f t="shared" si="160"/>
        <v>81.884644941533224</v>
      </c>
      <c r="V227" s="167">
        <v>8.712900076847987</v>
      </c>
      <c r="W227" s="167">
        <v>7.3732527467962689E-2</v>
      </c>
      <c r="X227" s="167"/>
      <c r="Y227" s="167" t="s">
        <v>364</v>
      </c>
      <c r="Z227" s="167"/>
      <c r="AA227" s="168">
        <f t="shared" si="161"/>
        <v>94.259748329967366</v>
      </c>
      <c r="AB227" s="167"/>
      <c r="AC227" s="164">
        <v>163.30000000000001</v>
      </c>
      <c r="AD227" s="164">
        <v>147.19999999999999</v>
      </c>
      <c r="AE227" s="164">
        <v>156.6</v>
      </c>
      <c r="AF227" s="164">
        <v>753.7</v>
      </c>
      <c r="AI227" s="164">
        <v>65.900000000000006</v>
      </c>
      <c r="AJ227" s="164">
        <v>83.4</v>
      </c>
      <c r="AK227" s="164">
        <v>136.5</v>
      </c>
      <c r="AX227" s="164">
        <v>34.6</v>
      </c>
      <c r="AY227" s="166">
        <v>103.5</v>
      </c>
      <c r="BA227" s="164">
        <v>16.100000000000001</v>
      </c>
      <c r="BD227" s="164">
        <v>20.7</v>
      </c>
      <c r="BF227" s="164">
        <v>15.7</v>
      </c>
      <c r="BG227" s="166">
        <v>20</v>
      </c>
      <c r="BH227" s="166">
        <v>132.4</v>
      </c>
      <c r="BI227" s="166">
        <v>97.8</v>
      </c>
      <c r="BJ227" s="166">
        <v>10.8</v>
      </c>
      <c r="BK227" s="166">
        <v>30.9</v>
      </c>
      <c r="BL227" s="166">
        <v>5.0999999999999996</v>
      </c>
      <c r="BU227" s="169">
        <f t="shared" si="162"/>
        <v>265000.12542756641</v>
      </c>
      <c r="BV227" s="169">
        <f t="shared" si="163"/>
        <v>7720.5331774371125</v>
      </c>
      <c r="BW227" s="169">
        <f t="shared" si="164"/>
        <v>133425.99976965226</v>
      </c>
      <c r="BX227" s="169">
        <f t="shared" si="165"/>
        <v>60952.648499024239</v>
      </c>
      <c r="BY227" s="169">
        <f t="shared" si="166"/>
        <v>571.10743819115612</v>
      </c>
      <c r="BZ227" s="169">
        <f t="shared" si="167"/>
        <v>11687.494464434983</v>
      </c>
      <c r="CA227" s="169">
        <f t="shared" si="168"/>
        <v>1662.822711563191</v>
      </c>
      <c r="CB227" s="169">
        <f t="shared" si="169"/>
        <v>9662.4170774887971</v>
      </c>
      <c r="CC227" s="169">
        <f t="shared" si="170"/>
        <v>30857.762144202046</v>
      </c>
      <c r="CD227" s="169">
        <f t="shared" si="171"/>
        <v>3717.354999379404</v>
      </c>
      <c r="CF227" s="167">
        <f t="shared" si="172"/>
        <v>5.2152023416569735</v>
      </c>
      <c r="CG227" s="170">
        <f t="shared" si="173"/>
        <v>0.18122684643682996</v>
      </c>
      <c r="CH227" s="111">
        <f t="shared" si="174"/>
        <v>8.4624553039332525E-3</v>
      </c>
      <c r="CI227" s="83">
        <f t="shared" si="175"/>
        <v>2.2488669138854553</v>
      </c>
      <c r="CJ227" s="83"/>
      <c r="CK227" s="83">
        <f t="shared" si="176"/>
        <v>2.3442302319083543</v>
      </c>
      <c r="CL227" s="114">
        <f t="shared" si="177"/>
        <v>80.374427419354831</v>
      </c>
      <c r="CO227" s="110">
        <f t="shared" si="178"/>
        <v>3.8976669366731045</v>
      </c>
      <c r="CP227" s="110">
        <f t="shared" si="179"/>
        <v>-1.5920902029202226</v>
      </c>
      <c r="CQ227" s="115">
        <f t="shared" si="180"/>
        <v>68.441224399519442</v>
      </c>
      <c r="CR227" s="115">
        <f t="shared" si="181"/>
        <v>73.989390890799328</v>
      </c>
    </row>
    <row r="228" spans="1:212" s="164" customFormat="1" x14ac:dyDescent="0.25">
      <c r="A228" s="165" t="s">
        <v>353</v>
      </c>
      <c r="B228" s="166" t="s">
        <v>406</v>
      </c>
      <c r="C228" s="166" t="s">
        <v>365</v>
      </c>
      <c r="D228" s="167">
        <v>60.298842686464731</v>
      </c>
      <c r="E228" s="167">
        <v>1.2269811065705878</v>
      </c>
      <c r="F228" s="167">
        <v>22.667956036643062</v>
      </c>
      <c r="G228" s="167">
        <v>8.7032473406744231</v>
      </c>
      <c r="H228" s="167">
        <v>7.3826829293654E-2</v>
      </c>
      <c r="I228" s="167">
        <v>1.9766873589751588</v>
      </c>
      <c r="J228" s="167">
        <v>0.44400079025901779</v>
      </c>
      <c r="K228" s="167">
        <v>1.0886857784571231</v>
      </c>
      <c r="L228" s="167">
        <v>3.4137109939586776</v>
      </c>
      <c r="M228" s="167">
        <v>0.10606107870355927</v>
      </c>
      <c r="N228" s="111">
        <f t="shared" si="158"/>
        <v>99.999999999999986</v>
      </c>
      <c r="O228" s="167"/>
      <c r="P228" s="167"/>
      <c r="Q228" s="167"/>
      <c r="R228" s="167"/>
      <c r="S228" s="112"/>
      <c r="T228" s="112">
        <f t="shared" si="159"/>
        <v>8.7770741699680777</v>
      </c>
      <c r="U228" s="83">
        <f t="shared" si="160"/>
        <v>82.966798723107786</v>
      </c>
      <c r="V228" s="167">
        <v>8.7032473406744231</v>
      </c>
      <c r="W228" s="167">
        <v>7.3826829293654E-2</v>
      </c>
      <c r="X228" s="167"/>
      <c r="Y228" s="167" t="s">
        <v>365</v>
      </c>
      <c r="Z228" s="167"/>
      <c r="AA228" s="168">
        <f t="shared" si="161"/>
        <v>93.666752599467216</v>
      </c>
      <c r="AB228" s="167"/>
      <c r="AC228" s="164">
        <v>142.4</v>
      </c>
      <c r="AD228" s="164">
        <v>131.19999999999999</v>
      </c>
      <c r="AE228" s="164">
        <v>126.1</v>
      </c>
      <c r="AF228" s="164">
        <v>593.6</v>
      </c>
      <c r="AI228" s="164">
        <v>62.7</v>
      </c>
      <c r="AJ228" s="164">
        <v>74.5</v>
      </c>
      <c r="AK228" s="164">
        <v>129</v>
      </c>
      <c r="AX228" s="164">
        <v>33.4</v>
      </c>
      <c r="AY228" s="166">
        <v>116.8</v>
      </c>
      <c r="BA228" s="164">
        <v>19</v>
      </c>
      <c r="BD228" s="164">
        <v>12.4</v>
      </c>
      <c r="BF228" s="164">
        <v>22</v>
      </c>
      <c r="BG228" s="166">
        <v>22.9</v>
      </c>
      <c r="BH228" s="166">
        <v>111.8</v>
      </c>
      <c r="BI228" s="166">
        <v>93.2</v>
      </c>
      <c r="BJ228" s="166">
        <v>19.399999999999999</v>
      </c>
      <c r="BK228" s="166">
        <v>30</v>
      </c>
      <c r="BL228" s="166">
        <v>5.6</v>
      </c>
      <c r="BU228" s="169">
        <f t="shared" si="162"/>
        <v>281916.66710554936</v>
      </c>
      <c r="BV228" s="169">
        <f t="shared" si="163"/>
        <v>7356.3555450287686</v>
      </c>
      <c r="BW228" s="169">
        <f t="shared" si="164"/>
        <v>120000.28526805254</v>
      </c>
      <c r="BX228" s="169">
        <f t="shared" si="165"/>
        <v>60885.121059268051</v>
      </c>
      <c r="BY228" s="169">
        <f t="shared" si="166"/>
        <v>571.83786851732009</v>
      </c>
      <c r="BZ228" s="169">
        <f t="shared" si="167"/>
        <v>11921.941628964101</v>
      </c>
      <c r="CA228" s="169">
        <f t="shared" si="168"/>
        <v>3173.8098222902499</v>
      </c>
      <c r="CB228" s="169">
        <f t="shared" si="169"/>
        <v>8077.7427938451692</v>
      </c>
      <c r="CC228" s="169">
        <f t="shared" si="170"/>
        <v>28341.883398191803</v>
      </c>
      <c r="CD228" s="169">
        <f t="shared" si="171"/>
        <v>462.99409506649243</v>
      </c>
      <c r="CF228" s="167">
        <f t="shared" si="172"/>
        <v>5.1069803018787612</v>
      </c>
      <c r="CG228" s="170">
        <f t="shared" si="173"/>
        <v>0.20425369922219885</v>
      </c>
      <c r="CH228" s="111">
        <f t="shared" si="174"/>
        <v>8.4826762246117075E-3</v>
      </c>
      <c r="CI228" s="83">
        <f t="shared" si="175"/>
        <v>2.6600917431192661</v>
      </c>
      <c r="CJ228" s="83"/>
      <c r="CK228" s="83">
        <f t="shared" si="176"/>
        <v>2.5494974109046602</v>
      </c>
      <c r="CL228" s="114">
        <f t="shared" si="177"/>
        <v>95.192989830508481</v>
      </c>
      <c r="CO228" s="110">
        <f t="shared" si="178"/>
        <v>2.7927120441713207</v>
      </c>
      <c r="CP228" s="110">
        <f t="shared" si="179"/>
        <v>-2.4931895373865309</v>
      </c>
      <c r="CQ228" s="115">
        <f t="shared" si="180"/>
        <v>66.131438179752195</v>
      </c>
      <c r="CR228" s="115">
        <f t="shared" si="181"/>
        <v>71.918712061229868</v>
      </c>
    </row>
    <row r="229" spans="1:212" s="164" customFormat="1" x14ac:dyDescent="0.25">
      <c r="A229" s="165" t="s">
        <v>353</v>
      </c>
      <c r="B229" s="166" t="s">
        <v>406</v>
      </c>
      <c r="C229" s="166" t="s">
        <v>366</v>
      </c>
      <c r="D229" s="167">
        <v>59.475315360137657</v>
      </c>
      <c r="E229" s="167">
        <v>0.78775252132632656</v>
      </c>
      <c r="F229" s="167">
        <v>24.409962996361827</v>
      </c>
      <c r="G229" s="167">
        <v>7.3178063165314011</v>
      </c>
      <c r="H229" s="167">
        <v>5.2862340246898225E-2</v>
      </c>
      <c r="I229" s="167">
        <v>1.8294515791328503</v>
      </c>
      <c r="J229" s="167">
        <v>0.21248587746302228</v>
      </c>
      <c r="K229" s="167">
        <v>1.0209687282979363</v>
      </c>
      <c r="L229" s="167">
        <v>4.7980347647625852</v>
      </c>
      <c r="M229" s="167">
        <v>9.5359515739502673E-2</v>
      </c>
      <c r="N229" s="111">
        <f t="shared" si="158"/>
        <v>100.00000000000001</v>
      </c>
      <c r="O229" s="167"/>
      <c r="P229" s="167"/>
      <c r="Q229" s="167"/>
      <c r="R229" s="167"/>
      <c r="S229" s="112"/>
      <c r="T229" s="112">
        <f t="shared" si="159"/>
        <v>7.3706686567782995</v>
      </c>
      <c r="U229" s="83">
        <f t="shared" si="160"/>
        <v>83.885278356499484</v>
      </c>
      <c r="V229" s="167">
        <v>7.3178063165314011</v>
      </c>
      <c r="W229" s="167">
        <v>5.2862340246898225E-2</v>
      </c>
      <c r="X229" s="167"/>
      <c r="Y229" s="167" t="s">
        <v>366</v>
      </c>
      <c r="Z229" s="167"/>
      <c r="AA229" s="168">
        <f t="shared" si="161"/>
        <v>95.18997574777687</v>
      </c>
      <c r="AB229" s="167"/>
      <c r="AC229" s="164">
        <v>132</v>
      </c>
      <c r="AD229" s="164">
        <v>160</v>
      </c>
      <c r="AE229" s="164">
        <v>153</v>
      </c>
      <c r="AF229" s="164">
        <v>688</v>
      </c>
      <c r="AI229" s="164">
        <v>77</v>
      </c>
      <c r="AJ229" s="164">
        <v>76</v>
      </c>
      <c r="AK229" s="164">
        <v>127</v>
      </c>
      <c r="AX229" s="164">
        <v>34</v>
      </c>
      <c r="AY229" s="166">
        <v>114</v>
      </c>
      <c r="BA229" s="164">
        <v>19</v>
      </c>
      <c r="BD229" s="164">
        <v>11</v>
      </c>
      <c r="BF229" s="164">
        <v>23</v>
      </c>
      <c r="BG229" s="166">
        <v>18</v>
      </c>
      <c r="BH229" s="166">
        <v>121</v>
      </c>
      <c r="BI229" s="166">
        <v>77</v>
      </c>
      <c r="BJ229" s="166">
        <v>20</v>
      </c>
      <c r="BK229" s="166">
        <v>29</v>
      </c>
      <c r="BL229" s="166">
        <v>5</v>
      </c>
      <c r="BU229" s="169">
        <f t="shared" si="162"/>
        <v>278066.40947596822</v>
      </c>
      <c r="BV229" s="169">
        <f t="shared" si="163"/>
        <v>4722.9640271856397</v>
      </c>
      <c r="BW229" s="169">
        <f t="shared" si="164"/>
        <v>129222.17240102857</v>
      </c>
      <c r="BX229" s="169">
        <f t="shared" si="165"/>
        <v>51193.020953000399</v>
      </c>
      <c r="BY229" s="169">
        <f t="shared" si="166"/>
        <v>409.45396491817121</v>
      </c>
      <c r="BZ229" s="169">
        <f t="shared" si="167"/>
        <v>11033.922405790088</v>
      </c>
      <c r="CA229" s="169">
        <f t="shared" si="168"/>
        <v>1518.8931636736102</v>
      </c>
      <c r="CB229" s="169">
        <f t="shared" si="169"/>
        <v>7575.301295326627</v>
      </c>
      <c r="CC229" s="169">
        <f t="shared" si="170"/>
        <v>39835.048158449325</v>
      </c>
      <c r="CD229" s="169">
        <f t="shared" si="171"/>
        <v>416.27799033792343</v>
      </c>
      <c r="CF229" s="167">
        <f t="shared" si="172"/>
        <v>4.639603132077192</v>
      </c>
      <c r="CG229" s="170">
        <f t="shared" si="173"/>
        <v>0.27841957769973663</v>
      </c>
      <c r="CH229" s="111">
        <f t="shared" si="174"/>
        <v>7.2237960339943345E-3</v>
      </c>
      <c r="CI229" s="83">
        <f t="shared" si="175"/>
        <v>2.4365180467091299</v>
      </c>
      <c r="CJ229" s="83"/>
      <c r="CK229" s="83">
        <f t="shared" si="176"/>
        <v>1.5251674227694969</v>
      </c>
      <c r="CL229" s="114">
        <f t="shared" si="177"/>
        <v>144.71549999999999</v>
      </c>
      <c r="CO229" s="110">
        <f t="shared" si="178"/>
        <v>1.9252875814961072</v>
      </c>
      <c r="CP229" s="110">
        <f t="shared" si="179"/>
        <v>-0.2794427376473152</v>
      </c>
      <c r="CQ229" s="115">
        <f t="shared" si="180"/>
        <v>71.462698430209187</v>
      </c>
      <c r="CR229" s="115">
        <f t="shared" si="181"/>
        <v>76.680125032560554</v>
      </c>
      <c r="GU229" s="84"/>
      <c r="GV229" s="84"/>
      <c r="GW229" s="84"/>
      <c r="GX229" s="84"/>
      <c r="GY229" s="84"/>
      <c r="GZ229" s="84"/>
      <c r="HA229" s="84"/>
      <c r="HB229" s="84"/>
      <c r="HC229" s="84"/>
      <c r="HD229" s="84"/>
    </row>
    <row r="230" spans="1:212" s="164" customFormat="1" x14ac:dyDescent="0.25">
      <c r="A230" s="165" t="s">
        <v>353</v>
      </c>
      <c r="B230" s="166" t="s">
        <v>406</v>
      </c>
      <c r="C230" s="166" t="s">
        <v>367</v>
      </c>
      <c r="D230" s="167">
        <v>56.91099476439792</v>
      </c>
      <c r="E230" s="167">
        <v>1.2879581151832462</v>
      </c>
      <c r="F230" s="167">
        <v>25.109947643979062</v>
      </c>
      <c r="G230" s="167">
        <v>9.214659685863877</v>
      </c>
      <c r="H230" s="167">
        <v>8.4816753926701585E-2</v>
      </c>
      <c r="I230" s="167">
        <v>2.0335078534031417</v>
      </c>
      <c r="J230" s="167">
        <v>0.29633507853403146</v>
      </c>
      <c r="K230" s="167">
        <v>1.217801047120419</v>
      </c>
      <c r="L230" s="167">
        <v>3.7382198952879588</v>
      </c>
      <c r="M230" s="167">
        <v>0.10575916230366494</v>
      </c>
      <c r="N230" s="111">
        <f t="shared" si="158"/>
        <v>100.00000000000001</v>
      </c>
      <c r="O230" s="167"/>
      <c r="P230" s="167"/>
      <c r="Q230" s="167"/>
      <c r="R230" s="167"/>
      <c r="S230" s="112"/>
      <c r="T230" s="112">
        <f t="shared" si="159"/>
        <v>9.2994764397905794</v>
      </c>
      <c r="U230" s="83">
        <f t="shared" si="160"/>
        <v>82.020942408376982</v>
      </c>
      <c r="V230" s="167">
        <v>9.214659685863877</v>
      </c>
      <c r="W230" s="167">
        <v>8.4816753926701585E-2</v>
      </c>
      <c r="X230" s="167"/>
      <c r="Y230" s="167" t="s">
        <v>367</v>
      </c>
      <c r="Z230" s="167"/>
      <c r="AA230" s="168">
        <f t="shared" si="161"/>
        <v>94.312908046881148</v>
      </c>
      <c r="AB230" s="167"/>
      <c r="AC230" s="164">
        <v>163.30000000000001</v>
      </c>
      <c r="AD230" s="164">
        <v>152.30000000000001</v>
      </c>
      <c r="AE230" s="164">
        <v>156.80000000000001</v>
      </c>
      <c r="AF230" s="164">
        <v>773.9</v>
      </c>
      <c r="AI230" s="164">
        <v>61.9</v>
      </c>
      <c r="AJ230" s="164">
        <v>64.8</v>
      </c>
      <c r="AK230" s="164">
        <v>161.19999999999999</v>
      </c>
      <c r="AX230" s="164">
        <v>38.5</v>
      </c>
      <c r="AY230" s="166">
        <v>105.3</v>
      </c>
      <c r="BA230" s="164">
        <v>17.5</v>
      </c>
      <c r="BD230" s="164">
        <v>11.5</v>
      </c>
      <c r="BF230" s="164">
        <v>26.3</v>
      </c>
      <c r="BG230" s="166">
        <v>23.4</v>
      </c>
      <c r="BH230" s="166">
        <v>129.80000000000001</v>
      </c>
      <c r="BI230" s="166">
        <v>113.1</v>
      </c>
      <c r="BJ230" s="166">
        <v>19.3</v>
      </c>
      <c r="BK230" s="166">
        <v>41.7</v>
      </c>
      <c r="BL230" s="166">
        <v>4.2</v>
      </c>
      <c r="BU230" s="169">
        <f t="shared" si="162"/>
        <v>266077.37811926298</v>
      </c>
      <c r="BV230" s="169">
        <f t="shared" si="163"/>
        <v>7721.9427191302057</v>
      </c>
      <c r="BW230" s="169">
        <f t="shared" si="164"/>
        <v>132927.77149701855</v>
      </c>
      <c r="BX230" s="169">
        <f t="shared" si="165"/>
        <v>64462.797451681276</v>
      </c>
      <c r="BY230" s="169">
        <f t="shared" si="166"/>
        <v>656.96214024150368</v>
      </c>
      <c r="BZ230" s="169">
        <f t="shared" si="167"/>
        <v>12264.64155812766</v>
      </c>
      <c r="CA230" s="169">
        <f t="shared" si="168"/>
        <v>2118.2646598259284</v>
      </c>
      <c r="CB230" s="169">
        <f t="shared" si="169"/>
        <v>9035.7418342095953</v>
      </c>
      <c r="CC230" s="169">
        <f t="shared" si="170"/>
        <v>31036.075571877951</v>
      </c>
      <c r="CD230" s="169">
        <f t="shared" si="171"/>
        <v>461.6761232707737</v>
      </c>
      <c r="CF230" s="167">
        <f t="shared" si="172"/>
        <v>5.2559870703243181</v>
      </c>
      <c r="CG230" s="170">
        <f t="shared" si="173"/>
        <v>0.16028320895522383</v>
      </c>
      <c r="CH230" s="111">
        <f t="shared" si="174"/>
        <v>9.2045454545454531E-3</v>
      </c>
      <c r="CI230" s="83">
        <f t="shared" si="175"/>
        <v>2.2664720600500416</v>
      </c>
      <c r="CJ230" s="83"/>
      <c r="CK230" s="83">
        <f t="shared" si="176"/>
        <v>2.4649859943977592</v>
      </c>
      <c r="CL230" s="114">
        <f t="shared" si="177"/>
        <v>81.757317073170725</v>
      </c>
      <c r="CO230" s="110">
        <f t="shared" si="178"/>
        <v>4.0478900523560242</v>
      </c>
      <c r="CP230" s="110">
        <f t="shared" si="179"/>
        <v>-1.8993403141361247</v>
      </c>
      <c r="CQ230" s="115">
        <f t="shared" si="180"/>
        <v>67.119125780629858</v>
      </c>
      <c r="CR230" s="115">
        <f t="shared" si="181"/>
        <v>72.794608706210909</v>
      </c>
      <c r="GU230" s="84"/>
      <c r="GV230" s="84"/>
      <c r="GW230" s="84"/>
      <c r="GX230" s="84"/>
      <c r="GY230" s="84"/>
      <c r="GZ230" s="84"/>
      <c r="HA230" s="84"/>
      <c r="HB230" s="84"/>
      <c r="HC230" s="84"/>
      <c r="HD230" s="84"/>
    </row>
    <row r="231" spans="1:212" s="164" customFormat="1" x14ac:dyDescent="0.25">
      <c r="A231" s="165" t="s">
        <v>353</v>
      </c>
      <c r="B231" s="166" t="s">
        <v>407</v>
      </c>
      <c r="C231" s="166" t="s">
        <v>368</v>
      </c>
      <c r="D231" s="167">
        <v>57.934429991550793</v>
      </c>
      <c r="E231" s="167">
        <v>1.3351831182784484</v>
      </c>
      <c r="F231" s="167">
        <v>25.18071912128261</v>
      </c>
      <c r="G231" s="167">
        <v>8.4804990246904577</v>
      </c>
      <c r="H231" s="167">
        <v>8.3448944892403024E-2</v>
      </c>
      <c r="I231" s="167">
        <v>1.8567390238559671</v>
      </c>
      <c r="J231" s="167">
        <v>0.2941575307457206</v>
      </c>
      <c r="K231" s="167">
        <v>1.1745438993605724</v>
      </c>
      <c r="L231" s="167">
        <v>3.5768304004506239</v>
      </c>
      <c r="M231" s="167">
        <v>8.3448944892403024E-2</v>
      </c>
      <c r="N231" s="111">
        <f t="shared" si="158"/>
        <v>99.999999999999986</v>
      </c>
      <c r="O231" s="167"/>
      <c r="P231" s="167"/>
      <c r="Q231" s="167"/>
      <c r="R231" s="167"/>
      <c r="S231" s="112"/>
      <c r="T231" s="112">
        <f t="shared" si="159"/>
        <v>8.5639479695828609</v>
      </c>
      <c r="U231" s="83">
        <f t="shared" si="160"/>
        <v>83.115149112833407</v>
      </c>
      <c r="V231" s="167">
        <v>8.4804990246904577</v>
      </c>
      <c r="W231" s="167">
        <v>8.3448944892403024E-2</v>
      </c>
      <c r="X231" s="167"/>
      <c r="Y231" s="167" t="s">
        <v>368</v>
      </c>
      <c r="Z231" s="167"/>
      <c r="AA231" s="168">
        <f t="shared" si="161"/>
        <v>94.488805385940182</v>
      </c>
      <c r="AB231" s="167"/>
      <c r="AC231" s="164">
        <v>170.4</v>
      </c>
      <c r="AD231" s="164">
        <v>138.1</v>
      </c>
      <c r="AE231" s="164">
        <v>137.30000000000001</v>
      </c>
      <c r="AF231" s="164">
        <v>715.3</v>
      </c>
      <c r="AI231" s="164">
        <v>60.3</v>
      </c>
      <c r="AJ231" s="164">
        <v>44.7</v>
      </c>
      <c r="AK231" s="164">
        <v>118.7</v>
      </c>
      <c r="AX231" s="164">
        <v>31.8</v>
      </c>
      <c r="AY231" s="166">
        <v>107.2</v>
      </c>
      <c r="BA231" s="164">
        <v>18.2</v>
      </c>
      <c r="BD231" s="164">
        <v>20.6</v>
      </c>
      <c r="BF231" s="164">
        <v>18</v>
      </c>
      <c r="BG231" s="166">
        <v>27.8</v>
      </c>
      <c r="BH231" s="166">
        <v>120.9</v>
      </c>
      <c r="BI231" s="166">
        <v>105</v>
      </c>
      <c r="BJ231" s="166">
        <v>17.3</v>
      </c>
      <c r="BK231" s="166">
        <v>51.1</v>
      </c>
      <c r="BL231" s="166">
        <v>1.9</v>
      </c>
      <c r="BU231" s="169">
        <f t="shared" si="162"/>
        <v>270862.27009036735</v>
      </c>
      <c r="BV231" s="169">
        <f t="shared" si="163"/>
        <v>8005.0798526386316</v>
      </c>
      <c r="BW231" s="169">
        <f t="shared" si="164"/>
        <v>133302.42360290489</v>
      </c>
      <c r="BX231" s="169">
        <f t="shared" si="165"/>
        <v>59326.845434829585</v>
      </c>
      <c r="BY231" s="169">
        <f t="shared" si="166"/>
        <v>646.36755003364203</v>
      </c>
      <c r="BZ231" s="169">
        <f t="shared" si="167"/>
        <v>11198.500441722512</v>
      </c>
      <c r="CA231" s="169">
        <f t="shared" si="168"/>
        <v>2102.699096181288</v>
      </c>
      <c r="CB231" s="169">
        <f t="shared" si="169"/>
        <v>8714.7859436177368</v>
      </c>
      <c r="CC231" s="169">
        <f t="shared" si="170"/>
        <v>29696.160666231957</v>
      </c>
      <c r="CD231" s="169">
        <f t="shared" si="171"/>
        <v>364.28413888473068</v>
      </c>
      <c r="CF231" s="167">
        <f t="shared" si="172"/>
        <v>5.2977490819926381</v>
      </c>
      <c r="CG231" s="170">
        <f t="shared" si="173"/>
        <v>0.16584990999999996</v>
      </c>
      <c r="CH231" s="111">
        <f t="shared" si="174"/>
        <v>9.8400984009840101E-3</v>
      </c>
      <c r="CI231" s="83">
        <f t="shared" si="175"/>
        <v>2.300745650372825</v>
      </c>
      <c r="CJ231" s="83"/>
      <c r="CK231" s="83">
        <f t="shared" si="176"/>
        <v>2.370953630796151</v>
      </c>
      <c r="CL231" s="114">
        <f t="shared" si="177"/>
        <v>80.288612499999999</v>
      </c>
      <c r="CO231" s="110">
        <f t="shared" si="178"/>
        <v>3.8884910344539847</v>
      </c>
      <c r="CP231" s="110">
        <f t="shared" si="179"/>
        <v>-1.7828604942263766</v>
      </c>
      <c r="CQ231" s="115">
        <f t="shared" si="180"/>
        <v>68.970112299886864</v>
      </c>
      <c r="CR231" s="115">
        <f t="shared" si="181"/>
        <v>74.437249460376194</v>
      </c>
      <c r="GU231" s="84"/>
      <c r="GV231" s="84"/>
      <c r="GW231" s="84"/>
      <c r="GX231" s="84"/>
      <c r="GY231" s="84"/>
      <c r="GZ231" s="84"/>
      <c r="HA231" s="84"/>
      <c r="HB231" s="84"/>
      <c r="HC231" s="84"/>
      <c r="HD231" s="84"/>
    </row>
    <row r="232" spans="1:212" x14ac:dyDescent="0.25">
      <c r="A232" s="81" t="s">
        <v>370</v>
      </c>
      <c r="B232" s="82" t="s">
        <v>408</v>
      </c>
      <c r="C232" s="82" t="s">
        <v>369</v>
      </c>
      <c r="D232" s="83">
        <v>64.403198409081497</v>
      </c>
      <c r="E232" s="83">
        <v>0.67324025355263706</v>
      </c>
      <c r="F232" s="83">
        <v>21.491900401872645</v>
      </c>
      <c r="G232" s="83">
        <v>5.7795086381903307</v>
      </c>
      <c r="H232" s="83">
        <v>3.1072627087044787E-2</v>
      </c>
      <c r="I232" s="83">
        <v>1.6592782864481916</v>
      </c>
      <c r="J232" s="83">
        <v>0.11393296598583089</v>
      </c>
      <c r="K232" s="83">
        <v>0.86071177031114054</v>
      </c>
      <c r="L232" s="83">
        <v>4.9250113932965984</v>
      </c>
      <c r="M232" s="83">
        <v>6.2145254174089573E-2</v>
      </c>
      <c r="N232" s="111">
        <f t="shared" si="158"/>
        <v>99.999999999999986</v>
      </c>
      <c r="S232" s="112"/>
      <c r="T232" s="112">
        <f t="shared" si="159"/>
        <v>5.8105812652773752</v>
      </c>
      <c r="U232" s="83">
        <f t="shared" si="160"/>
        <v>85.895098810954138</v>
      </c>
      <c r="V232" s="83">
        <v>5.7795086381903307</v>
      </c>
      <c r="W232" s="83">
        <v>3.1072627087044787E-2</v>
      </c>
      <c r="Y232" s="83" t="s">
        <v>369</v>
      </c>
      <c r="AA232" s="117">
        <f t="shared" si="161"/>
        <v>95.661795214605121</v>
      </c>
      <c r="AC232" s="84">
        <v>117</v>
      </c>
      <c r="AD232" s="84">
        <v>151</v>
      </c>
      <c r="AE232" s="84">
        <v>88</v>
      </c>
      <c r="AF232" s="84">
        <v>927</v>
      </c>
      <c r="AI232" s="84">
        <v>72</v>
      </c>
      <c r="AJ232" s="84">
        <v>38</v>
      </c>
      <c r="AK232" s="84">
        <v>50</v>
      </c>
      <c r="AT232" s="84"/>
      <c r="AX232" s="84">
        <v>24</v>
      </c>
      <c r="AY232" s="82">
        <v>182</v>
      </c>
      <c r="BA232" s="84">
        <v>17</v>
      </c>
      <c r="BB232" s="84"/>
      <c r="BC232" s="84"/>
      <c r="BD232" s="84">
        <v>16</v>
      </c>
      <c r="BE232" s="84"/>
      <c r="BF232" s="84">
        <v>37</v>
      </c>
      <c r="BG232" s="82">
        <v>17</v>
      </c>
      <c r="BH232" s="82">
        <v>111</v>
      </c>
      <c r="BI232" s="82">
        <v>70</v>
      </c>
      <c r="BJ232" s="82">
        <v>11</v>
      </c>
      <c r="BK232" s="82">
        <v>32</v>
      </c>
      <c r="BL232" s="82">
        <v>4</v>
      </c>
      <c r="BU232" s="114">
        <f t="shared" si="162"/>
        <v>301105.8626918096</v>
      </c>
      <c r="BV232" s="114">
        <f t="shared" si="163"/>
        <v>4036.4066291134814</v>
      </c>
      <c r="BW232" s="114">
        <f t="shared" si="164"/>
        <v>113774.44772736661</v>
      </c>
      <c r="BX232" s="114">
        <f t="shared" si="165"/>
        <v>40431.584824065882</v>
      </c>
      <c r="BY232" s="114">
        <f t="shared" si="166"/>
        <v>240.67815200369952</v>
      </c>
      <c r="BZ232" s="114">
        <f t="shared" si="167"/>
        <v>10007.560774557225</v>
      </c>
      <c r="CA232" s="114">
        <f t="shared" si="168"/>
        <v>814.41649308223668</v>
      </c>
      <c r="CB232" s="114">
        <f t="shared" si="169"/>
        <v>6386.2396641772211</v>
      </c>
      <c r="CC232" s="114">
        <f t="shared" si="170"/>
        <v>40889.254799426053</v>
      </c>
      <c r="CD232" s="114">
        <f t="shared" si="171"/>
        <v>271.28599926302832</v>
      </c>
      <c r="CF232" s="83">
        <f t="shared" si="172"/>
        <v>4.0401038509660951</v>
      </c>
      <c r="CG232" s="118">
        <f t="shared" si="173"/>
        <v>0.75619659900497505</v>
      </c>
      <c r="CH232" s="111">
        <f t="shared" si="174"/>
        <v>5.3763440860215049E-3</v>
      </c>
      <c r="CI232" s="83">
        <f t="shared" si="175"/>
        <v>2.9966265060240964</v>
      </c>
      <c r="CJ232" s="83"/>
      <c r="CK232" s="83">
        <f t="shared" si="176"/>
        <v>1.1735015772870663</v>
      </c>
      <c r="CL232" s="114">
        <f t="shared" si="177"/>
        <v>270.33440000000002</v>
      </c>
      <c r="CO232" s="110">
        <f t="shared" si="178"/>
        <v>-0.85449123751916289</v>
      </c>
      <c r="CP232" s="110">
        <f t="shared" si="179"/>
        <v>-5.4229274557733298E-2</v>
      </c>
      <c r="CQ232" s="115">
        <f t="shared" si="180"/>
        <v>73.665827656137523</v>
      </c>
      <c r="CR232" s="115">
        <f t="shared" si="181"/>
        <v>78.62826828344069</v>
      </c>
    </row>
    <row r="233" spans="1:212" x14ac:dyDescent="0.25">
      <c r="A233" s="81" t="s">
        <v>370</v>
      </c>
      <c r="B233" s="82" t="s">
        <v>408</v>
      </c>
      <c r="C233" s="82" t="s">
        <v>371</v>
      </c>
      <c r="D233" s="83">
        <v>58.969655678423571</v>
      </c>
      <c r="E233" s="83">
        <v>1.0271998322939051</v>
      </c>
      <c r="F233" s="83">
        <v>25.051097950841154</v>
      </c>
      <c r="G233" s="83">
        <v>5.639117446674704</v>
      </c>
      <c r="H233" s="83">
        <v>4.2974686861275625E-2</v>
      </c>
      <c r="I233" s="83">
        <v>1.8279964362454801</v>
      </c>
      <c r="J233" s="83">
        <v>0.71275090404066899</v>
      </c>
      <c r="K233" s="83">
        <v>0.64881295529584415</v>
      </c>
      <c r="L233" s="83">
        <v>5.9850112677532641</v>
      </c>
      <c r="M233" s="83">
        <v>9.5382841570148327E-2</v>
      </c>
      <c r="N233" s="111">
        <f t="shared" si="158"/>
        <v>100</v>
      </c>
      <c r="S233" s="112"/>
      <c r="T233" s="112">
        <f t="shared" si="159"/>
        <v>5.6820921335359795</v>
      </c>
      <c r="U233" s="83">
        <f t="shared" si="160"/>
        <v>84.020753629264732</v>
      </c>
      <c r="V233" s="83">
        <v>5.639117446674704</v>
      </c>
      <c r="W233" s="83">
        <v>4.2974686861275625E-2</v>
      </c>
      <c r="Y233" s="83" t="s">
        <v>371</v>
      </c>
      <c r="AA233" s="117">
        <f t="shared" si="161"/>
        <v>94.845033533076702</v>
      </c>
      <c r="AC233" s="84">
        <v>121.2</v>
      </c>
      <c r="AD233" s="84">
        <v>183.7</v>
      </c>
      <c r="AE233" s="84">
        <v>93.3</v>
      </c>
      <c r="AF233" s="84">
        <v>1089.3</v>
      </c>
      <c r="AI233" s="84">
        <v>88.8</v>
      </c>
      <c r="AJ233" s="84">
        <v>60.9</v>
      </c>
      <c r="AK233" s="84">
        <v>101.8</v>
      </c>
      <c r="AT233" s="84"/>
      <c r="AX233" s="84">
        <v>33.6</v>
      </c>
      <c r="AY233" s="82">
        <v>194.8</v>
      </c>
      <c r="BA233" s="84">
        <v>18.600000000000001</v>
      </c>
      <c r="BB233" s="84"/>
      <c r="BC233" s="84"/>
      <c r="BD233" s="84">
        <v>24.7</v>
      </c>
      <c r="BE233" s="84"/>
      <c r="BF233" s="84">
        <v>19.3</v>
      </c>
      <c r="BG233" s="82">
        <v>16.7</v>
      </c>
      <c r="BH233" s="82">
        <v>89.3</v>
      </c>
      <c r="BI233" s="82">
        <v>74.599999999999994</v>
      </c>
      <c r="BJ233" s="82">
        <v>11.2</v>
      </c>
      <c r="BK233" s="82">
        <v>27.8</v>
      </c>
      <c r="BL233" s="82">
        <v>3.1</v>
      </c>
      <c r="BU233" s="114">
        <f t="shared" si="162"/>
        <v>275702.28628873354</v>
      </c>
      <c r="BV233" s="114">
        <f t="shared" si="163"/>
        <v>6158.5684911385151</v>
      </c>
      <c r="BW233" s="114">
        <f t="shared" si="164"/>
        <v>132616.23127905314</v>
      </c>
      <c r="BX233" s="114">
        <f t="shared" si="165"/>
        <v>39449.453171764537</v>
      </c>
      <c r="BY233" s="114">
        <f t="shared" si="166"/>
        <v>332.86751672895571</v>
      </c>
      <c r="BZ233" s="114">
        <f t="shared" si="167"/>
        <v>11025.146041391205</v>
      </c>
      <c r="CA233" s="114">
        <f t="shared" si="168"/>
        <v>5094.8914274924227</v>
      </c>
      <c r="CB233" s="114">
        <f t="shared" si="169"/>
        <v>4814.0099539297908</v>
      </c>
      <c r="CC233" s="114">
        <f t="shared" si="170"/>
        <v>49689.763365357823</v>
      </c>
      <c r="CD233" s="114">
        <f t="shared" si="171"/>
        <v>416.37981583303883</v>
      </c>
      <c r="CF233" s="83">
        <f t="shared" si="172"/>
        <v>3.5781342962407252</v>
      </c>
      <c r="CG233" s="118">
        <f t="shared" si="173"/>
        <v>0.58521781252275196</v>
      </c>
      <c r="CH233" s="111">
        <f t="shared" si="174"/>
        <v>7.6208178438661707E-3</v>
      </c>
      <c r="CI233" s="83">
        <f t="shared" si="175"/>
        <v>2.3539748953974895</v>
      </c>
      <c r="CJ233" s="83"/>
      <c r="CK233" s="83">
        <f t="shared" si="176"/>
        <v>0.94220665499124345</v>
      </c>
      <c r="CL233" s="114">
        <f t="shared" si="177"/>
        <v>189.64177551020407</v>
      </c>
      <c r="CO233" s="110">
        <f t="shared" si="178"/>
        <v>-0.71782768198731972</v>
      </c>
      <c r="CP233" s="110">
        <f t="shared" si="179"/>
        <v>1.6561395629159916</v>
      </c>
      <c r="CQ233" s="115">
        <f t="shared" si="180"/>
        <v>76.924214133780907</v>
      </c>
      <c r="CR233" s="115">
        <f t="shared" si="181"/>
        <v>81.397724950616436</v>
      </c>
    </row>
    <row r="234" spans="1:212" x14ac:dyDescent="0.25">
      <c r="A234" s="81" t="s">
        <v>370</v>
      </c>
      <c r="B234" s="82" t="s">
        <v>408</v>
      </c>
      <c r="C234" s="82" t="s">
        <v>372</v>
      </c>
      <c r="D234" s="83">
        <v>63.071383357373385</v>
      </c>
      <c r="E234" s="83">
        <v>0.92355266844459216</v>
      </c>
      <c r="F234" s="83">
        <v>21.936970124627727</v>
      </c>
      <c r="G234" s="83">
        <v>6.1431817945977363</v>
      </c>
      <c r="H234" s="83">
        <v>3.3206388078906683E-2</v>
      </c>
      <c r="I234" s="83">
        <v>1.5492855438064901</v>
      </c>
      <c r="J234" s="83">
        <v>0.15461724449240924</v>
      </c>
      <c r="K234" s="83">
        <v>0.66412776157813369</v>
      </c>
      <c r="L234" s="83">
        <v>5.4572623408428207</v>
      </c>
      <c r="M234" s="83">
        <v>6.6412776157813366E-2</v>
      </c>
      <c r="N234" s="111">
        <f t="shared" si="158"/>
        <v>100.00000000000003</v>
      </c>
      <c r="S234" s="112"/>
      <c r="T234" s="112">
        <f t="shared" si="159"/>
        <v>6.1763881826766429</v>
      </c>
      <c r="U234" s="83">
        <f t="shared" si="160"/>
        <v>85.008353482001112</v>
      </c>
      <c r="V234" s="83">
        <v>6.1431817945977363</v>
      </c>
      <c r="W234" s="83">
        <v>3.3206388078906683E-2</v>
      </c>
      <c r="Y234" s="83" t="s">
        <v>372</v>
      </c>
      <c r="AA234" s="117">
        <f t="shared" si="161"/>
        <v>96.402024716129333</v>
      </c>
      <c r="AC234" s="84">
        <v>71.900000000000006</v>
      </c>
      <c r="AD234" s="84">
        <v>140.9</v>
      </c>
      <c r="AE234" s="84">
        <v>80</v>
      </c>
      <c r="AF234" s="84">
        <v>880.3</v>
      </c>
      <c r="AI234" s="84">
        <v>71.400000000000006</v>
      </c>
      <c r="AJ234" s="84">
        <v>12</v>
      </c>
      <c r="AK234" s="84">
        <v>26</v>
      </c>
      <c r="AT234" s="84"/>
      <c r="AX234" s="84">
        <v>20.6</v>
      </c>
      <c r="AY234" s="82">
        <v>187</v>
      </c>
      <c r="BA234" s="84">
        <v>18</v>
      </c>
      <c r="BB234" s="84"/>
      <c r="BC234" s="84"/>
      <c r="BD234" s="84">
        <v>17.8</v>
      </c>
      <c r="BE234" s="84"/>
      <c r="BF234" s="84">
        <v>26.8</v>
      </c>
      <c r="BG234" s="82">
        <v>15.1</v>
      </c>
      <c r="BH234" s="82">
        <v>50.4</v>
      </c>
      <c r="BI234" s="82">
        <v>73.099999999999994</v>
      </c>
      <c r="BJ234" s="82">
        <v>18.399999999999999</v>
      </c>
      <c r="BK234" s="82">
        <v>34.6</v>
      </c>
      <c r="BL234" s="82">
        <v>4</v>
      </c>
      <c r="BU234" s="114">
        <f t="shared" si="162"/>
        <v>294879.19491758983</v>
      </c>
      <c r="BV234" s="114">
        <f t="shared" si="163"/>
        <v>5537.1527379322661</v>
      </c>
      <c r="BW234" s="114">
        <f t="shared" si="164"/>
        <v>116130.57077650467</v>
      </c>
      <c r="BX234" s="114">
        <f t="shared" si="165"/>
        <v>42975.725337043099</v>
      </c>
      <c r="BY234" s="114">
        <f t="shared" si="166"/>
        <v>257.20554928170498</v>
      </c>
      <c r="BZ234" s="114">
        <f t="shared" si="167"/>
        <v>9344.1644861002023</v>
      </c>
      <c r="CA234" s="114">
        <f t="shared" si="168"/>
        <v>1105.2361618076977</v>
      </c>
      <c r="CB234" s="114">
        <f t="shared" si="169"/>
        <v>4927.641516437403</v>
      </c>
      <c r="CC234" s="114">
        <f t="shared" si="170"/>
        <v>45308.197797421024</v>
      </c>
      <c r="CD234" s="114">
        <f t="shared" si="171"/>
        <v>289.91524104693497</v>
      </c>
      <c r="CF234" s="83">
        <f t="shared" si="172"/>
        <v>4.5992047123069284</v>
      </c>
      <c r="CG234" s="118">
        <f t="shared" si="173"/>
        <v>0.72704496665111928</v>
      </c>
      <c r="CH234" s="111">
        <f t="shared" si="174"/>
        <v>5.4054054054054057E-3</v>
      </c>
      <c r="CI234" s="83">
        <f t="shared" si="175"/>
        <v>2.8751182592242195</v>
      </c>
      <c r="CJ234" s="83"/>
      <c r="CK234" s="83">
        <f t="shared" si="176"/>
        <v>1.1256892945426886</v>
      </c>
      <c r="CL234" s="114">
        <f t="shared" si="177"/>
        <v>202.47897752808987</v>
      </c>
      <c r="CO234" s="110">
        <f t="shared" si="178"/>
        <v>-1.3132320192597087</v>
      </c>
      <c r="CP234" s="110">
        <f t="shared" si="179"/>
        <v>0.60985620596262269</v>
      </c>
      <c r="CQ234" s="115">
        <f t="shared" si="180"/>
        <v>72.871497905590644</v>
      </c>
      <c r="CR234" s="115">
        <f t="shared" si="181"/>
        <v>77.938357174458034</v>
      </c>
    </row>
    <row r="235" spans="1:212" x14ac:dyDescent="0.25">
      <c r="A235" s="81" t="s">
        <v>370</v>
      </c>
      <c r="B235" s="82" t="s">
        <v>408</v>
      </c>
      <c r="C235" s="82" t="s">
        <v>373</v>
      </c>
      <c r="D235" s="83">
        <v>58.23099642468523</v>
      </c>
      <c r="E235" s="83">
        <v>0.64252033784133911</v>
      </c>
      <c r="F235" s="83">
        <v>24.954660863257168</v>
      </c>
      <c r="G235" s="83">
        <v>6.9848178662106868</v>
      </c>
      <c r="H235" s="83">
        <v>4.0416601896471331E-2</v>
      </c>
      <c r="I235" s="83">
        <v>1.7202963884139078</v>
      </c>
      <c r="J235" s="83">
        <v>0.4756723146277011</v>
      </c>
      <c r="K235" s="83">
        <v>6.2324472770609898</v>
      </c>
      <c r="L235" s="83">
        <v>0.63733872221358634</v>
      </c>
      <c r="M235" s="83">
        <v>8.0833203792942662E-2</v>
      </c>
      <c r="N235" s="111">
        <f t="shared" si="158"/>
        <v>100.00000000000003</v>
      </c>
      <c r="S235" s="112"/>
      <c r="T235" s="112">
        <f t="shared" si="159"/>
        <v>7.0252344681071577</v>
      </c>
      <c r="U235" s="83">
        <f t="shared" si="160"/>
        <v>83.185657287942405</v>
      </c>
      <c r="V235" s="83">
        <v>6.9848178662106868</v>
      </c>
      <c r="W235" s="83">
        <v>4.0416601896471331E-2</v>
      </c>
      <c r="Y235" s="83" t="s">
        <v>373</v>
      </c>
      <c r="AA235" s="117">
        <f t="shared" si="161"/>
        <v>78.813864432297962</v>
      </c>
      <c r="AC235" s="84">
        <v>75.8</v>
      </c>
      <c r="AD235" s="84">
        <v>192.2</v>
      </c>
      <c r="AE235" s="84">
        <v>108</v>
      </c>
      <c r="AF235" s="84">
        <v>1195.5</v>
      </c>
      <c r="AI235" s="84">
        <v>81.900000000000006</v>
      </c>
      <c r="AJ235" s="84">
        <v>7.7</v>
      </c>
      <c r="AK235" s="84">
        <v>41.3</v>
      </c>
      <c r="AT235" s="84"/>
      <c r="AX235" s="84">
        <v>25.1</v>
      </c>
      <c r="AY235" s="82">
        <v>139.4</v>
      </c>
      <c r="BA235" s="84">
        <v>17.600000000000001</v>
      </c>
      <c r="BB235" s="84"/>
      <c r="BC235" s="84"/>
      <c r="BD235" s="84">
        <v>17.3</v>
      </c>
      <c r="BE235" s="84"/>
      <c r="BF235" s="84">
        <v>42.9</v>
      </c>
      <c r="BG235" s="82">
        <v>22.7</v>
      </c>
      <c r="BH235" s="82">
        <v>74</v>
      </c>
      <c r="BI235" s="82">
        <v>88.3</v>
      </c>
      <c r="BJ235" s="82">
        <v>15.3</v>
      </c>
      <c r="BK235" s="82">
        <v>41.5</v>
      </c>
      <c r="BL235" s="82">
        <v>8.3000000000000007</v>
      </c>
      <c r="BU235" s="114">
        <f t="shared" si="162"/>
        <v>272248.81445307378</v>
      </c>
      <c r="BV235" s="114">
        <f t="shared" si="163"/>
        <v>3852.2256168098324</v>
      </c>
      <c r="BW235" s="114">
        <f t="shared" si="164"/>
        <v>132105.70981863598</v>
      </c>
      <c r="BX235" s="114">
        <f t="shared" si="165"/>
        <v>48863.540781344884</v>
      </c>
      <c r="BY235" s="114">
        <f t="shared" si="166"/>
        <v>313.0534482154427</v>
      </c>
      <c r="BZ235" s="114">
        <f t="shared" si="167"/>
        <v>10375.577621856033</v>
      </c>
      <c r="CA235" s="114">
        <f t="shared" si="168"/>
        <v>3400.2044534114962</v>
      </c>
      <c r="CB235" s="114">
        <f t="shared" si="169"/>
        <v>46243.008842869822</v>
      </c>
      <c r="CC235" s="114">
        <f t="shared" si="170"/>
        <v>5291.4203288143599</v>
      </c>
      <c r="CD235" s="114">
        <f t="shared" si="171"/>
        <v>352.86550447070755</v>
      </c>
      <c r="CF235" s="83">
        <f t="shared" si="172"/>
        <v>4.7094766732229347</v>
      </c>
      <c r="CG235" s="118">
        <f t="shared" si="173"/>
        <v>0.44529137370838101</v>
      </c>
      <c r="CH235" s="111">
        <f t="shared" si="174"/>
        <v>5.7863501483679525E-3</v>
      </c>
      <c r="CI235" s="83">
        <f t="shared" si="175"/>
        <v>2.3334717607973423</v>
      </c>
      <c r="CJ235" s="83"/>
      <c r="CK235" s="83">
        <f t="shared" si="176"/>
        <v>10.959349593495936</v>
      </c>
      <c r="CL235" s="114">
        <f t="shared" si="177"/>
        <v>216.95811290322575</v>
      </c>
      <c r="CO235" s="110">
        <f t="shared" si="178"/>
        <v>10.331534794548944</v>
      </c>
      <c r="CP235" s="110">
        <f t="shared" si="179"/>
        <v>1.7710140939945118</v>
      </c>
      <c r="CQ235" s="115">
        <f t="shared" si="180"/>
        <v>72.872920780791659</v>
      </c>
      <c r="CR235" s="115">
        <f t="shared" si="181"/>
        <v>77.933846850928859</v>
      </c>
    </row>
    <row r="236" spans="1:212" x14ac:dyDescent="0.25">
      <c r="A236" s="81" t="s">
        <v>370</v>
      </c>
      <c r="B236" s="82" t="s">
        <v>409</v>
      </c>
      <c r="C236" s="82" t="s">
        <v>374</v>
      </c>
      <c r="D236" s="83">
        <v>54.881432235774483</v>
      </c>
      <c r="E236" s="83">
        <v>1.4238601266816731</v>
      </c>
      <c r="F236" s="83">
        <v>24.791917499869129</v>
      </c>
      <c r="G236" s="83">
        <v>9.3702559807360082</v>
      </c>
      <c r="H236" s="83">
        <v>9.6319949746113173E-2</v>
      </c>
      <c r="I236" s="83">
        <v>2.8854106684813901</v>
      </c>
      <c r="J236" s="83">
        <v>0.32036852850337638</v>
      </c>
      <c r="K236" s="83">
        <v>1.0469559755012301</v>
      </c>
      <c r="L236" s="83">
        <v>5.0013086949693761</v>
      </c>
      <c r="M236" s="83">
        <v>0.18217033973721403</v>
      </c>
      <c r="N236" s="111">
        <f t="shared" si="158"/>
        <v>100</v>
      </c>
      <c r="S236" s="112"/>
      <c r="T236" s="112">
        <f t="shared" si="159"/>
        <v>9.4665759304821222</v>
      </c>
      <c r="U236" s="83">
        <f t="shared" si="160"/>
        <v>79.673349735643612</v>
      </c>
      <c r="V236" s="83">
        <v>9.3702559807360082</v>
      </c>
      <c r="W236" s="83">
        <v>9.6319949746113173E-2</v>
      </c>
      <c r="Y236" s="83" t="s">
        <v>374</v>
      </c>
      <c r="AA236" s="117">
        <f t="shared" si="161"/>
        <v>94.773072920835659</v>
      </c>
      <c r="AC236" s="84">
        <v>125.4</v>
      </c>
      <c r="AD236" s="84">
        <v>169.5</v>
      </c>
      <c r="AE236" s="84">
        <v>137.30000000000001</v>
      </c>
      <c r="AF236" s="84">
        <v>1033.5999999999999</v>
      </c>
      <c r="AI236" s="84">
        <v>68.099999999999994</v>
      </c>
      <c r="AJ236" s="84">
        <v>19.3</v>
      </c>
      <c r="AK236" s="84">
        <v>74.2</v>
      </c>
      <c r="AT236" s="84"/>
      <c r="AX236" s="84">
        <v>47</v>
      </c>
      <c r="AY236" s="82">
        <v>139.4</v>
      </c>
      <c r="BA236" s="84">
        <v>23.5</v>
      </c>
      <c r="BB236" s="84"/>
      <c r="BC236" s="84"/>
      <c r="BD236" s="84">
        <v>19.3</v>
      </c>
      <c r="BE236" s="84"/>
      <c r="BF236" s="84">
        <v>14.8</v>
      </c>
      <c r="BG236" s="82">
        <v>26.9</v>
      </c>
      <c r="BH236" s="82">
        <v>80.599999999999994</v>
      </c>
      <c r="BI236" s="82">
        <v>109.7</v>
      </c>
      <c r="BJ236" s="82">
        <v>23.8</v>
      </c>
      <c r="BK236" s="82">
        <v>55.3</v>
      </c>
      <c r="BL236" s="82">
        <v>5.5</v>
      </c>
      <c r="BU236" s="114">
        <f t="shared" si="162"/>
        <v>256588.5143490755</v>
      </c>
      <c r="BV236" s="114">
        <f t="shared" si="163"/>
        <v>8536.7421569645012</v>
      </c>
      <c r="BW236" s="114">
        <f t="shared" si="164"/>
        <v>131244.17426596076</v>
      </c>
      <c r="BX236" s="114">
        <f t="shared" si="165"/>
        <v>65551.299119948133</v>
      </c>
      <c r="BY236" s="114">
        <f t="shared" si="166"/>
        <v>746.06203849590543</v>
      </c>
      <c r="BZ236" s="114">
        <f t="shared" si="167"/>
        <v>17402.700234325584</v>
      </c>
      <c r="CA236" s="114">
        <f t="shared" si="168"/>
        <v>2290.0607494944402</v>
      </c>
      <c r="CB236" s="114">
        <f t="shared" si="169"/>
        <v>7768.1193728492108</v>
      </c>
      <c r="CC236" s="114">
        <f t="shared" si="170"/>
        <v>41522.703041363755</v>
      </c>
      <c r="CD236" s="114">
        <f t="shared" si="171"/>
        <v>795.23791974931544</v>
      </c>
      <c r="CF236" s="83">
        <f t="shared" si="172"/>
        <v>3.7667314978311741</v>
      </c>
      <c r="CG236" s="118">
        <f t="shared" si="173"/>
        <v>0.18684773223556136</v>
      </c>
      <c r="CH236" s="111">
        <f t="shared" si="174"/>
        <v>1.0279329608938549E-2</v>
      </c>
      <c r="CI236" s="83">
        <f t="shared" si="175"/>
        <v>2.2136824324324325</v>
      </c>
      <c r="CJ236" s="83"/>
      <c r="CK236" s="83">
        <f t="shared" si="176"/>
        <v>1.8735608122252458</v>
      </c>
      <c r="CL236" s="114">
        <f t="shared" si="177"/>
        <v>97.902875000000009</v>
      </c>
      <c r="CO236" s="110">
        <f t="shared" si="178"/>
        <v>0.83611422289692783</v>
      </c>
      <c r="CP236" s="110">
        <f t="shared" si="179"/>
        <v>-1.3132033188504417</v>
      </c>
      <c r="CQ236" s="115">
        <f t="shared" si="180"/>
        <v>66.438773994538124</v>
      </c>
      <c r="CR236" s="115">
        <f t="shared" si="181"/>
        <v>72.164320107271294</v>
      </c>
    </row>
    <row r="237" spans="1:212" x14ac:dyDescent="0.25">
      <c r="A237" s="81" t="s">
        <v>370</v>
      </c>
      <c r="B237" s="82" t="s">
        <v>409</v>
      </c>
      <c r="C237" s="82" t="s">
        <v>375</v>
      </c>
      <c r="D237" s="83">
        <v>54.806752881110206</v>
      </c>
      <c r="E237" s="83">
        <v>1.4707581758396451</v>
      </c>
      <c r="F237" s="83">
        <v>24.761264431814599</v>
      </c>
      <c r="G237" s="83">
        <v>9.4233577409154421</v>
      </c>
      <c r="H237" s="83">
        <v>0.11555957095882927</v>
      </c>
      <c r="I237" s="83">
        <v>2.9436174347876327</v>
      </c>
      <c r="J237" s="83">
        <v>0.47484478248537115</v>
      </c>
      <c r="K237" s="83">
        <v>1.1293321707340132</v>
      </c>
      <c r="L237" s="83">
        <v>4.6948702055909823</v>
      </c>
      <c r="M237" s="83">
        <v>0.17964260576327096</v>
      </c>
      <c r="N237" s="111">
        <f t="shared" si="158"/>
        <v>100</v>
      </c>
      <c r="S237" s="112"/>
      <c r="T237" s="112">
        <f t="shared" si="159"/>
        <v>9.5389173118742718</v>
      </c>
      <c r="U237" s="83">
        <f t="shared" si="160"/>
        <v>79.568017312924809</v>
      </c>
      <c r="V237" s="83">
        <v>9.4233577409154421</v>
      </c>
      <c r="W237" s="83">
        <v>0.11555957095882927</v>
      </c>
      <c r="Y237" s="83" t="s">
        <v>375</v>
      </c>
      <c r="AA237" s="117">
        <f t="shared" si="161"/>
        <v>93.915607443120692</v>
      </c>
      <c r="AC237" s="84">
        <v>47.9</v>
      </c>
      <c r="AD237" s="84">
        <v>162.1</v>
      </c>
      <c r="AE237" s="84">
        <v>149.6</v>
      </c>
      <c r="AF237" s="84">
        <v>970.5</v>
      </c>
      <c r="AI237" s="84">
        <v>60.3</v>
      </c>
      <c r="AJ237" s="84">
        <v>22.7</v>
      </c>
      <c r="AK237" s="84">
        <v>42.6</v>
      </c>
      <c r="AT237" s="84"/>
      <c r="AX237" s="84">
        <v>49.8</v>
      </c>
      <c r="AY237" s="82">
        <v>174.4</v>
      </c>
      <c r="BA237" s="84">
        <v>25.3</v>
      </c>
      <c r="BB237" s="84"/>
      <c r="BC237" s="84"/>
      <c r="BD237" s="84">
        <v>13.2</v>
      </c>
      <c r="BE237" s="84"/>
      <c r="BF237" s="84">
        <v>17.5</v>
      </c>
      <c r="BG237" s="82">
        <v>26.9</v>
      </c>
      <c r="BH237" s="82">
        <v>23.4</v>
      </c>
      <c r="BI237" s="82">
        <v>106.1</v>
      </c>
      <c r="BJ237" s="82">
        <v>22.4</v>
      </c>
      <c r="BK237" s="82">
        <v>55.2</v>
      </c>
      <c r="BL237" s="82">
        <v>5.0999999999999996</v>
      </c>
      <c r="BU237" s="114">
        <f t="shared" si="162"/>
        <v>256239.36411947626</v>
      </c>
      <c r="BV237" s="114">
        <f t="shared" si="163"/>
        <v>8817.9190407215392</v>
      </c>
      <c r="BW237" s="114">
        <f t="shared" si="164"/>
        <v>131081.90216233843</v>
      </c>
      <c r="BX237" s="114">
        <f t="shared" si="165"/>
        <v>65922.781966571987</v>
      </c>
      <c r="BY237" s="114">
        <f t="shared" si="166"/>
        <v>895.08569413197256</v>
      </c>
      <c r="BZ237" s="114">
        <f t="shared" si="167"/>
        <v>17753.761148011781</v>
      </c>
      <c r="CA237" s="114">
        <f t="shared" si="168"/>
        <v>3394.2890818643973</v>
      </c>
      <c r="CB237" s="114">
        <f t="shared" si="169"/>
        <v>8379.3276118040867</v>
      </c>
      <c r="CC237" s="114">
        <f t="shared" si="170"/>
        <v>38978.538069563103</v>
      </c>
      <c r="CD237" s="114">
        <f t="shared" si="171"/>
        <v>784.20346754366085</v>
      </c>
      <c r="CF237" s="83">
        <f t="shared" si="172"/>
        <v>3.7131727422138145</v>
      </c>
      <c r="CG237" s="118">
        <f t="shared" si="173"/>
        <v>0.19484167956580731</v>
      </c>
      <c r="CH237" s="111">
        <f t="shared" si="174"/>
        <v>1.2263099219620958E-2</v>
      </c>
      <c r="CI237" s="83">
        <f t="shared" si="175"/>
        <v>2.213406873143827</v>
      </c>
      <c r="CJ237" s="83"/>
      <c r="CK237" s="83">
        <f t="shared" si="176"/>
        <v>2.0071604385768627</v>
      </c>
      <c r="CL237" s="114">
        <f t="shared" si="177"/>
        <v>118.57829714285717</v>
      </c>
      <c r="CO237" s="110">
        <f t="shared" si="178"/>
        <v>1.1995723245332961</v>
      </c>
      <c r="CP237" s="110">
        <f t="shared" si="179"/>
        <v>-1.6220427675466702</v>
      </c>
      <c r="CQ237" s="115">
        <f t="shared" si="180"/>
        <v>66.23651067383706</v>
      </c>
      <c r="CR237" s="115">
        <f t="shared" si="181"/>
        <v>71.94749694749693</v>
      </c>
    </row>
    <row r="238" spans="1:212" x14ac:dyDescent="0.25">
      <c r="A238" s="81" t="s">
        <v>370</v>
      </c>
      <c r="B238" s="82" t="s">
        <v>409</v>
      </c>
      <c r="C238" s="82" t="s">
        <v>376</v>
      </c>
      <c r="D238" s="83">
        <v>56.751242479727971</v>
      </c>
      <c r="E238" s="83">
        <v>1.4125032696834949</v>
      </c>
      <c r="F238" s="83">
        <v>23.499869212660219</v>
      </c>
      <c r="G238" s="83">
        <v>9.3329845670939058</v>
      </c>
      <c r="H238" s="83">
        <v>7.4287208998168971E-2</v>
      </c>
      <c r="I238" s="83">
        <v>2.6712006277792311</v>
      </c>
      <c r="J238" s="83">
        <v>0.25529688726131311</v>
      </c>
      <c r="K238" s="83">
        <v>1.2879937222076905</v>
      </c>
      <c r="L238" s="83">
        <v>4.5869735809573644</v>
      </c>
      <c r="M238" s="83">
        <v>0.12764844363065656</v>
      </c>
      <c r="N238" s="111">
        <f t="shared" si="158"/>
        <v>100.00000000000001</v>
      </c>
      <c r="S238" s="112"/>
      <c r="T238" s="112">
        <f t="shared" si="159"/>
        <v>9.4072717760920739</v>
      </c>
      <c r="U238" s="83">
        <f t="shared" si="160"/>
        <v>80.251111692388193</v>
      </c>
      <c r="V238" s="83">
        <v>9.3329845670939058</v>
      </c>
      <c r="W238" s="83">
        <v>7.4287208998168971E-2</v>
      </c>
      <c r="Y238" s="83" t="s">
        <v>376</v>
      </c>
      <c r="AA238" s="117">
        <f t="shared" si="161"/>
        <v>93.837476498851061</v>
      </c>
      <c r="AC238" s="84">
        <v>171.1</v>
      </c>
      <c r="AD238" s="84">
        <v>134</v>
      </c>
      <c r="AE238" s="84">
        <v>96.4</v>
      </c>
      <c r="AF238" s="84">
        <v>929</v>
      </c>
      <c r="AI238" s="84">
        <v>83.3</v>
      </c>
      <c r="AJ238" s="84">
        <v>29.5</v>
      </c>
      <c r="AK238" s="84">
        <v>86.4</v>
      </c>
      <c r="AT238" s="84"/>
      <c r="AX238" s="84">
        <v>37.700000000000003</v>
      </c>
      <c r="AY238" s="82">
        <v>212.3</v>
      </c>
      <c r="BA238" s="84">
        <v>25.8</v>
      </c>
      <c r="BB238" s="84"/>
      <c r="BC238" s="84"/>
      <c r="BD238" s="84">
        <v>15.2</v>
      </c>
      <c r="BE238" s="84"/>
      <c r="BF238" s="84">
        <v>10.8</v>
      </c>
      <c r="BG238" s="82">
        <v>26.6</v>
      </c>
      <c r="BH238" s="82">
        <v>116.6</v>
      </c>
      <c r="BI238" s="82">
        <v>102.7</v>
      </c>
      <c r="BJ238" s="82">
        <v>14.5</v>
      </c>
      <c r="BK238" s="82">
        <v>46.8</v>
      </c>
      <c r="BL238" s="82">
        <v>7.3</v>
      </c>
      <c r="BU238" s="114">
        <f t="shared" si="162"/>
        <v>265330.48432080611</v>
      </c>
      <c r="BV238" s="114">
        <f t="shared" si="163"/>
        <v>8468.6522104239612</v>
      </c>
      <c r="BW238" s="114">
        <f t="shared" si="164"/>
        <v>124404.29144659525</v>
      </c>
      <c r="BX238" s="114">
        <f t="shared" si="165"/>
        <v>65290.560289621666</v>
      </c>
      <c r="BY238" s="114">
        <f t="shared" si="166"/>
        <v>575.40381536153996</v>
      </c>
      <c r="BZ238" s="114">
        <f t="shared" si="167"/>
        <v>16110.740941929838</v>
      </c>
      <c r="CA238" s="114">
        <f t="shared" si="168"/>
        <v>1824.9151491766413</v>
      </c>
      <c r="CB238" s="114">
        <f t="shared" si="169"/>
        <v>9556.551774586027</v>
      </c>
      <c r="CC238" s="114">
        <f t="shared" si="170"/>
        <v>38082.740633917179</v>
      </c>
      <c r="CD238" s="114">
        <f t="shared" si="171"/>
        <v>557.2305728721451</v>
      </c>
      <c r="CF238" s="83">
        <f t="shared" si="172"/>
        <v>4.052610648073693</v>
      </c>
      <c r="CG238" s="118">
        <f t="shared" si="173"/>
        <v>0.36895827648728197</v>
      </c>
      <c r="CH238" s="111">
        <f t="shared" si="174"/>
        <v>7.9596412556053805E-3</v>
      </c>
      <c r="CI238" s="83">
        <f t="shared" si="175"/>
        <v>2.4149599287622441</v>
      </c>
      <c r="CJ238" s="83"/>
      <c r="CK238" s="83">
        <f t="shared" si="176"/>
        <v>2.0346715328467151</v>
      </c>
      <c r="CL238" s="114">
        <f t="shared" si="177"/>
        <v>150.300537037037</v>
      </c>
      <c r="CO238" s="110">
        <f t="shared" si="178"/>
        <v>0.95471566832330979</v>
      </c>
      <c r="CP238" s="110">
        <f t="shared" si="179"/>
        <v>-1.4185673554799862</v>
      </c>
      <c r="CQ238" s="115">
        <f t="shared" si="180"/>
        <v>65.382942323778892</v>
      </c>
      <c r="CR238" s="115">
        <f t="shared" si="181"/>
        <v>71.251824122834847</v>
      </c>
    </row>
    <row r="239" spans="1:212" x14ac:dyDescent="0.25">
      <c r="A239" s="81" t="s">
        <v>370</v>
      </c>
      <c r="B239" s="82" t="s">
        <v>409</v>
      </c>
      <c r="C239" s="82" t="s">
        <v>377</v>
      </c>
      <c r="D239" s="83">
        <v>55.679639267578338</v>
      </c>
      <c r="E239" s="83">
        <v>1.4644219220801113</v>
      </c>
      <c r="F239" s="83">
        <v>24.463220885395817</v>
      </c>
      <c r="G239" s="83">
        <v>9.2922311890263192</v>
      </c>
      <c r="H239" s="83">
        <v>0.10113993130913</v>
      </c>
      <c r="I239" s="83">
        <v>2.6833688025453553</v>
      </c>
      <c r="J239" s="83">
        <v>0.3350260224614931</v>
      </c>
      <c r="K239" s="83">
        <v>1.1178069491561138</v>
      </c>
      <c r="L239" s="83">
        <v>4.6956320192165872</v>
      </c>
      <c r="M239" s="83">
        <v>0.16751301123074655</v>
      </c>
      <c r="N239" s="111">
        <f t="shared" si="158"/>
        <v>100.00000000000004</v>
      </c>
      <c r="S239" s="112"/>
      <c r="T239" s="112">
        <f t="shared" si="159"/>
        <v>9.3933711203354484</v>
      </c>
      <c r="U239" s="83">
        <f t="shared" si="160"/>
        <v>80.142860152974151</v>
      </c>
      <c r="V239" s="83">
        <v>9.2922311890263192</v>
      </c>
      <c r="W239" s="83">
        <v>0.10113993130913</v>
      </c>
      <c r="Y239" s="83" t="s">
        <v>377</v>
      </c>
      <c r="AA239" s="117">
        <f t="shared" si="161"/>
        <v>94.394081060205707</v>
      </c>
      <c r="AC239" s="84">
        <v>184.5</v>
      </c>
      <c r="AD239" s="84">
        <v>136.30000000000001</v>
      </c>
      <c r="AE239" s="84">
        <v>156.6</v>
      </c>
      <c r="AF239" s="84">
        <v>519.79999999999995</v>
      </c>
      <c r="AI239" s="84">
        <v>76.400000000000006</v>
      </c>
      <c r="AJ239" s="84">
        <v>37.799999999999997</v>
      </c>
      <c r="AK239" s="84">
        <v>80.099999999999994</v>
      </c>
      <c r="AT239" s="84"/>
      <c r="AX239" s="84">
        <v>36.5</v>
      </c>
      <c r="AY239" s="82">
        <v>112.5</v>
      </c>
      <c r="BA239" s="84">
        <v>24.2</v>
      </c>
      <c r="BB239" s="84"/>
      <c r="BC239" s="84"/>
      <c r="BD239" s="84">
        <v>17.8</v>
      </c>
      <c r="BE239" s="84"/>
      <c r="BF239" s="84">
        <v>12.8</v>
      </c>
      <c r="BG239" s="82">
        <v>21.8</v>
      </c>
      <c r="BH239" s="82">
        <v>111.5</v>
      </c>
      <c r="BI239" s="82">
        <v>98.1</v>
      </c>
      <c r="BJ239" s="82">
        <v>16.3</v>
      </c>
      <c r="BK239" s="82">
        <v>42.5</v>
      </c>
      <c r="BL239" s="82">
        <v>4.5999999999999996</v>
      </c>
      <c r="BU239" s="114">
        <f t="shared" si="162"/>
        <v>260320.3913808857</v>
      </c>
      <c r="BV239" s="114">
        <f t="shared" si="163"/>
        <v>8779.9300812917263</v>
      </c>
      <c r="BW239" s="114">
        <f t="shared" si="164"/>
        <v>129504.11056371611</v>
      </c>
      <c r="BX239" s="114">
        <f t="shared" si="165"/>
        <v>65005.462755322842</v>
      </c>
      <c r="BY239" s="114">
        <f t="shared" si="166"/>
        <v>783.39599973545796</v>
      </c>
      <c r="BZ239" s="114">
        <f t="shared" si="167"/>
        <v>16184.130529126865</v>
      </c>
      <c r="CA239" s="114">
        <f t="shared" si="168"/>
        <v>2394.8355591682971</v>
      </c>
      <c r="CB239" s="114">
        <f t="shared" si="169"/>
        <v>8293.8137037595789</v>
      </c>
      <c r="CC239" s="114">
        <f t="shared" si="170"/>
        <v>38984.862926291236</v>
      </c>
      <c r="CD239" s="114">
        <f t="shared" si="171"/>
        <v>731.25350029124263</v>
      </c>
      <c r="CF239" s="83">
        <f t="shared" si="172"/>
        <v>4.0166175525049903</v>
      </c>
      <c r="CG239" s="118">
        <f t="shared" si="173"/>
        <v>0.14360553288246264</v>
      </c>
      <c r="CH239" s="111">
        <f t="shared" si="174"/>
        <v>1.0884353741496598E-2</v>
      </c>
      <c r="CI239" s="83">
        <f t="shared" si="175"/>
        <v>2.2760551248923342</v>
      </c>
      <c r="CJ239" s="83"/>
      <c r="CK239" s="83">
        <f t="shared" si="176"/>
        <v>1.9789095804352705</v>
      </c>
      <c r="CL239" s="114">
        <f t="shared" si="177"/>
        <v>76.822122302158263</v>
      </c>
      <c r="CO239" s="110">
        <f t="shared" si="178"/>
        <v>1.2276836848648305</v>
      </c>
      <c r="CP239" s="110">
        <f t="shared" si="179"/>
        <v>-1.3928938452137629</v>
      </c>
      <c r="CQ239" s="115">
        <f t="shared" si="180"/>
        <v>66.312735689080583</v>
      </c>
      <c r="CR239" s="115">
        <f t="shared" si="181"/>
        <v>72.040208488458674</v>
      </c>
    </row>
    <row r="240" spans="1:212" x14ac:dyDescent="0.25">
      <c r="A240" s="81" t="s">
        <v>370</v>
      </c>
      <c r="B240" s="82" t="s">
        <v>409</v>
      </c>
      <c r="C240" s="82" t="s">
        <v>378</v>
      </c>
      <c r="D240" s="83">
        <v>58.044044318409426</v>
      </c>
      <c r="E240" s="83">
        <v>1.3282872473882288</v>
      </c>
      <c r="F240" s="83">
        <v>21.779694072254607</v>
      </c>
      <c r="G240" s="83">
        <v>9.8461927703222667</v>
      </c>
      <c r="H240" s="83">
        <v>0.11174480017710496</v>
      </c>
      <c r="I240" s="83">
        <v>2.9633455971494533</v>
      </c>
      <c r="J240" s="83">
        <v>0.32258404579428412</v>
      </c>
      <c r="K240" s="83">
        <v>0.90239197124152681</v>
      </c>
      <c r="L240" s="83">
        <v>4.5340979769974386</v>
      </c>
      <c r="M240" s="83">
        <v>0.16761720026565743</v>
      </c>
      <c r="N240" s="111">
        <f t="shared" si="158"/>
        <v>100</v>
      </c>
      <c r="S240" s="112"/>
      <c r="T240" s="112">
        <f t="shared" si="159"/>
        <v>9.9579375704993716</v>
      </c>
      <c r="U240" s="83">
        <f t="shared" si="160"/>
        <v>79.823738390664033</v>
      </c>
      <c r="V240" s="83">
        <v>9.8461927703222667</v>
      </c>
      <c r="W240" s="83">
        <v>0.11174480017710496</v>
      </c>
      <c r="Y240" s="83" t="s">
        <v>378</v>
      </c>
      <c r="AA240" s="117">
        <f t="shared" si="161"/>
        <v>94.675098524424897</v>
      </c>
      <c r="AC240" s="84">
        <v>163.80000000000001</v>
      </c>
      <c r="AD240" s="84">
        <v>131</v>
      </c>
      <c r="AE240" s="84">
        <v>97</v>
      </c>
      <c r="AF240" s="84">
        <v>545.70000000000005</v>
      </c>
      <c r="AI240" s="84">
        <v>62.2</v>
      </c>
      <c r="AJ240" s="84">
        <v>46.5</v>
      </c>
      <c r="AK240" s="84">
        <v>106.9</v>
      </c>
      <c r="AT240" s="84"/>
      <c r="AX240" s="84">
        <v>36.6</v>
      </c>
      <c r="AY240" s="82">
        <v>106.5</v>
      </c>
      <c r="BA240" s="84">
        <v>13.7</v>
      </c>
      <c r="BB240" s="84"/>
      <c r="BC240" s="84"/>
      <c r="BD240" s="84">
        <v>12.2</v>
      </c>
      <c r="BE240" s="84"/>
      <c r="BF240" s="84">
        <v>12</v>
      </c>
      <c r="BG240" s="82">
        <v>22</v>
      </c>
      <c r="BH240" s="82">
        <v>103.9</v>
      </c>
      <c r="BI240" s="82">
        <v>102.2</v>
      </c>
      <c r="BJ240" s="82">
        <v>8.1999999999999993</v>
      </c>
      <c r="BK240" s="82">
        <v>40.799999999999997</v>
      </c>
      <c r="BL240" s="82">
        <v>3.5</v>
      </c>
      <c r="BU240" s="114">
        <f t="shared" si="162"/>
        <v>271374.75265749858</v>
      </c>
      <c r="BV240" s="114">
        <f t="shared" si="163"/>
        <v>7963.7357131165045</v>
      </c>
      <c r="BW240" s="114">
        <f t="shared" si="164"/>
        <v>115297.97823397024</v>
      </c>
      <c r="BX240" s="114">
        <f t="shared" si="165"/>
        <v>68880.799927663116</v>
      </c>
      <c r="BY240" s="114">
        <f t="shared" si="166"/>
        <v>865.53775859722919</v>
      </c>
      <c r="BZ240" s="114">
        <f t="shared" si="167"/>
        <v>17872.747086307201</v>
      </c>
      <c r="CA240" s="114">
        <f t="shared" si="168"/>
        <v>2305.897727026022</v>
      </c>
      <c r="CB240" s="114">
        <f t="shared" si="169"/>
        <v>6695.4950520712282</v>
      </c>
      <c r="CC240" s="114">
        <f t="shared" si="170"/>
        <v>37643.747935152322</v>
      </c>
      <c r="CD240" s="114">
        <f t="shared" si="171"/>
        <v>731.70832225349375</v>
      </c>
      <c r="CF240" s="83">
        <f t="shared" si="172"/>
        <v>3.8539570663110081</v>
      </c>
      <c r="CG240" s="118">
        <f t="shared" si="173"/>
        <v>0.12304489196705154</v>
      </c>
      <c r="CH240" s="111">
        <f t="shared" si="174"/>
        <v>1.1349036402569594E-2</v>
      </c>
      <c r="CI240" s="83">
        <f t="shared" si="175"/>
        <v>2.6650532429816072</v>
      </c>
      <c r="CJ240" s="83"/>
      <c r="CK240" s="83">
        <f t="shared" si="176"/>
        <v>2.1715880027900485</v>
      </c>
      <c r="CL240" s="114">
        <f t="shared" si="177"/>
        <v>80.178440476190474</v>
      </c>
      <c r="CO240" s="110">
        <f t="shared" si="178"/>
        <v>-7.8397516313689408E-2</v>
      </c>
      <c r="CP240" s="110">
        <f t="shared" si="179"/>
        <v>-2.6530787695421623</v>
      </c>
      <c r="CQ240" s="115">
        <f t="shared" si="180"/>
        <v>62.308305802634436</v>
      </c>
      <c r="CR240" s="115">
        <f t="shared" si="181"/>
        <v>68.383423805110539</v>
      </c>
    </row>
    <row r="241" spans="1:96" x14ac:dyDescent="0.25">
      <c r="A241" s="81" t="s">
        <v>370</v>
      </c>
      <c r="B241" s="82" t="s">
        <v>409</v>
      </c>
      <c r="C241" s="82" t="s">
        <v>379</v>
      </c>
      <c r="D241" s="83">
        <v>55.607442309508578</v>
      </c>
      <c r="E241" s="83">
        <v>1.4166832820878767</v>
      </c>
      <c r="F241" s="83">
        <v>23.653363835748692</v>
      </c>
      <c r="G241" s="83">
        <v>9.8433253229513209</v>
      </c>
      <c r="H241" s="83">
        <v>8.3951601901503803E-2</v>
      </c>
      <c r="I241" s="83">
        <v>3.1702223668055369</v>
      </c>
      <c r="J241" s="83">
        <v>0.34525096281993439</v>
      </c>
      <c r="K241" s="83">
        <v>0.98328313727136329</v>
      </c>
      <c r="L241" s="83">
        <v>4.6981415214129063</v>
      </c>
      <c r="M241" s="83">
        <v>0.19833565949230272</v>
      </c>
      <c r="N241" s="111">
        <f t="shared" si="158"/>
        <v>99.999999999999986</v>
      </c>
      <c r="S241" s="112"/>
      <c r="T241" s="112">
        <f t="shared" si="159"/>
        <v>9.9272769248528245</v>
      </c>
      <c r="U241" s="83">
        <f t="shared" si="160"/>
        <v>79.260806145257277</v>
      </c>
      <c r="V241" s="83">
        <v>9.8433253229513209</v>
      </c>
      <c r="W241" s="83">
        <v>8.3951601901503803E-2</v>
      </c>
      <c r="Y241" s="83" t="s">
        <v>379</v>
      </c>
      <c r="AA241" s="117">
        <f t="shared" si="161"/>
        <v>94.682012937914806</v>
      </c>
      <c r="AC241" s="84">
        <v>193.1</v>
      </c>
      <c r="AD241" s="84">
        <v>157.1</v>
      </c>
      <c r="AE241" s="84">
        <v>119.8</v>
      </c>
      <c r="AF241" s="84">
        <v>1003.6</v>
      </c>
      <c r="AI241" s="84">
        <v>82.3</v>
      </c>
      <c r="AJ241" s="84">
        <v>34.6</v>
      </c>
      <c r="AK241" s="84">
        <v>85.6</v>
      </c>
      <c r="AT241" s="84"/>
      <c r="AX241" s="84">
        <v>48.1</v>
      </c>
      <c r="AY241" s="82">
        <v>142.30000000000001</v>
      </c>
      <c r="BA241" s="84">
        <v>23.2</v>
      </c>
      <c r="BB241" s="84"/>
      <c r="BC241" s="84"/>
      <c r="BD241" s="84">
        <v>9.1</v>
      </c>
      <c r="BE241" s="84"/>
      <c r="BF241" s="84">
        <v>17.7</v>
      </c>
      <c r="BG241" s="82">
        <v>20.2</v>
      </c>
      <c r="BH241" s="82">
        <v>131.1</v>
      </c>
      <c r="BI241" s="82">
        <v>115.2</v>
      </c>
      <c r="BJ241" s="82">
        <v>18.5</v>
      </c>
      <c r="BK241" s="82">
        <v>52.7</v>
      </c>
      <c r="BL241" s="82">
        <v>6.4</v>
      </c>
      <c r="BU241" s="114">
        <f t="shared" si="162"/>
        <v>259982.84716133878</v>
      </c>
      <c r="BV241" s="114">
        <f t="shared" si="163"/>
        <v>8493.7134418191254</v>
      </c>
      <c r="BW241" s="114">
        <f t="shared" si="164"/>
        <v>125216.86574874907</v>
      </c>
      <c r="BX241" s="114">
        <f t="shared" si="165"/>
        <v>68860.740187490606</v>
      </c>
      <c r="BY241" s="114">
        <f t="shared" si="166"/>
        <v>650.26096270528967</v>
      </c>
      <c r="BZ241" s="114">
        <f t="shared" si="167"/>
        <v>19120.47741706988</v>
      </c>
      <c r="CA241" s="114">
        <f t="shared" si="168"/>
        <v>2467.9255555239824</v>
      </c>
      <c r="CB241" s="114">
        <f t="shared" si="169"/>
        <v>7295.6847913082574</v>
      </c>
      <c r="CC241" s="114">
        <f t="shared" si="170"/>
        <v>39005.697735905007</v>
      </c>
      <c r="CD241" s="114">
        <f t="shared" si="171"/>
        <v>865.80525399628095</v>
      </c>
      <c r="CF241" s="83">
        <f t="shared" si="172"/>
        <v>3.6014132223505526</v>
      </c>
      <c r="CG241" s="118">
        <f t="shared" si="173"/>
        <v>0.21883521872201486</v>
      </c>
      <c r="CH241" s="111">
        <f t="shared" si="174"/>
        <v>8.5287846481876331E-3</v>
      </c>
      <c r="CI241" s="83">
        <f t="shared" si="175"/>
        <v>2.3509316770186337</v>
      </c>
      <c r="CJ241" s="83"/>
      <c r="CK241" s="83">
        <f t="shared" si="176"/>
        <v>2.0951530042439135</v>
      </c>
      <c r="CL241" s="114">
        <f t="shared" si="177"/>
        <v>100.44588074074072</v>
      </c>
      <c r="CO241" s="110">
        <f t="shared" si="178"/>
        <v>0.44404657215115684</v>
      </c>
      <c r="CP241" s="110">
        <f t="shared" si="179"/>
        <v>-2.3549533858730429</v>
      </c>
      <c r="CQ241" s="115">
        <f t="shared" si="180"/>
        <v>64.303516359952212</v>
      </c>
      <c r="CR241" s="115">
        <f t="shared" si="181"/>
        <v>70.261845386533665</v>
      </c>
    </row>
    <row r="242" spans="1:96" x14ac:dyDescent="0.25">
      <c r="A242" s="81" t="s">
        <v>370</v>
      </c>
      <c r="B242" s="82" t="s">
        <v>409</v>
      </c>
      <c r="C242" s="82" t="s">
        <v>380</v>
      </c>
      <c r="D242" s="83">
        <v>55.234559145616473</v>
      </c>
      <c r="E242" s="83">
        <v>1.4496985878475621</v>
      </c>
      <c r="F242" s="83">
        <v>23.372478671700627</v>
      </c>
      <c r="G242" s="83">
        <v>10.627646482134287</v>
      </c>
      <c r="H242" s="83">
        <v>0.10638075968377794</v>
      </c>
      <c r="I242" s="83">
        <v>3.2686009887152947</v>
      </c>
      <c r="J242" s="83">
        <v>0.37233265889322281</v>
      </c>
      <c r="K242" s="83">
        <v>1.1608018189024005</v>
      </c>
      <c r="L242" s="83">
        <v>4.2479297469806632</v>
      </c>
      <c r="M242" s="83">
        <v>0.15957113952566693</v>
      </c>
      <c r="N242" s="111">
        <f t="shared" si="158"/>
        <v>99.999999999999957</v>
      </c>
      <c r="S242" s="112"/>
      <c r="T242" s="112">
        <f t="shared" si="159"/>
        <v>10.734027241818065</v>
      </c>
      <c r="U242" s="83">
        <f t="shared" si="160"/>
        <v>78.607037817317092</v>
      </c>
      <c r="V242" s="83">
        <v>10.627646482134287</v>
      </c>
      <c r="W242" s="83">
        <v>0.10638075968377794</v>
      </c>
      <c r="Y242" s="83" t="s">
        <v>380</v>
      </c>
      <c r="AA242" s="117">
        <f t="shared" si="161"/>
        <v>93.844221105527637</v>
      </c>
      <c r="AC242" s="84">
        <v>181.4</v>
      </c>
      <c r="AD242" s="84">
        <v>137.30000000000001</v>
      </c>
      <c r="AE242" s="84">
        <v>117.8</v>
      </c>
      <c r="AF242" s="84">
        <v>845.9</v>
      </c>
      <c r="AI242" s="84">
        <v>72.2</v>
      </c>
      <c r="AJ242" s="84">
        <v>26.6</v>
      </c>
      <c r="AK242" s="84">
        <v>95.5</v>
      </c>
      <c r="AT242" s="84"/>
      <c r="AX242" s="84">
        <v>42.3</v>
      </c>
      <c r="AY242" s="82">
        <v>173</v>
      </c>
      <c r="BA242" s="84">
        <v>23.4</v>
      </c>
      <c r="BB242" s="84"/>
      <c r="BC242" s="84"/>
      <c r="BD242" s="84">
        <v>11.2</v>
      </c>
      <c r="BE242" s="84"/>
      <c r="BF242" s="84">
        <v>18.399999999999999</v>
      </c>
      <c r="BG242" s="82">
        <v>27.5</v>
      </c>
      <c r="BH242" s="82">
        <v>111.6</v>
      </c>
      <c r="BI242" s="82">
        <v>129.1</v>
      </c>
      <c r="BJ242" s="82">
        <v>52.4</v>
      </c>
      <c r="BK242" s="82">
        <v>55.3</v>
      </c>
      <c r="BL242" s="82">
        <v>6.5</v>
      </c>
      <c r="BU242" s="114">
        <f t="shared" si="162"/>
        <v>258239.4973041809</v>
      </c>
      <c r="BV242" s="114">
        <f t="shared" si="163"/>
        <v>8691.656447049998</v>
      </c>
      <c r="BW242" s="114">
        <f t="shared" si="164"/>
        <v>123729.90769400232</v>
      </c>
      <c r="BX242" s="114">
        <f t="shared" si="165"/>
        <v>74347.598926185252</v>
      </c>
      <c r="BY242" s="114">
        <f t="shared" si="166"/>
        <v>823.98969928475412</v>
      </c>
      <c r="BZ242" s="114">
        <f t="shared" si="167"/>
        <v>19713.825769615705</v>
      </c>
      <c r="CA242" s="114">
        <f t="shared" si="168"/>
        <v>2661.5111411521971</v>
      </c>
      <c r="CB242" s="114">
        <f t="shared" si="169"/>
        <v>8612.8235651335108</v>
      </c>
      <c r="CC242" s="114">
        <f t="shared" si="170"/>
        <v>35267.874107005831</v>
      </c>
      <c r="CD242" s="114">
        <f t="shared" si="171"/>
        <v>696.5844233011353</v>
      </c>
      <c r="CF242" s="83">
        <f t="shared" si="172"/>
        <v>3.771343005413736</v>
      </c>
      <c r="CG242" s="118">
        <f t="shared" si="173"/>
        <v>0.20995408091893478</v>
      </c>
      <c r="CH242" s="111">
        <f t="shared" si="174"/>
        <v>1.0009813542688911E-2</v>
      </c>
      <c r="CI242" s="83">
        <f t="shared" si="175"/>
        <v>2.3632307005800981</v>
      </c>
      <c r="CJ242" s="83"/>
      <c r="CK242" s="83">
        <f t="shared" si="176"/>
        <v>2.5018413945494715</v>
      </c>
      <c r="CL242" s="114">
        <f t="shared" si="177"/>
        <v>119.33515107913674</v>
      </c>
      <c r="CO242" s="110">
        <f t="shared" si="178"/>
        <v>1.3216278342128867</v>
      </c>
      <c r="CP242" s="110">
        <f t="shared" si="179"/>
        <v>-3.0366523643645311</v>
      </c>
      <c r="CQ242" s="115">
        <f t="shared" si="180"/>
        <v>62.206624878914617</v>
      </c>
      <c r="CR242" s="115">
        <f t="shared" si="181"/>
        <v>68.314839653700773</v>
      </c>
    </row>
    <row r="243" spans="1:96" x14ac:dyDescent="0.25">
      <c r="A243" s="81" t="s">
        <v>370</v>
      </c>
      <c r="B243" s="82" t="s">
        <v>409</v>
      </c>
      <c r="C243" s="82" t="s">
        <v>381</v>
      </c>
      <c r="D243" s="83">
        <v>56.220208971242769</v>
      </c>
      <c r="E243" s="83">
        <v>1.4204993844502665</v>
      </c>
      <c r="F243" s="83">
        <v>23.769689699801123</v>
      </c>
      <c r="G243" s="83">
        <v>9.3647737197091647</v>
      </c>
      <c r="H243" s="83">
        <v>0.1189010595873186</v>
      </c>
      <c r="I243" s="83">
        <v>2.8010143417826736</v>
      </c>
      <c r="J243" s="83">
        <v>0.37879983585340438</v>
      </c>
      <c r="K243" s="83">
        <v>1.2647705630438668</v>
      </c>
      <c r="L243" s="83">
        <v>4.4666813977713931</v>
      </c>
      <c r="M243" s="83">
        <v>0.19466102675799948</v>
      </c>
      <c r="N243" s="111">
        <f t="shared" si="158"/>
        <v>99.999999999999972</v>
      </c>
      <c r="S243" s="112"/>
      <c r="T243" s="112">
        <f t="shared" si="159"/>
        <v>9.4836747792964839</v>
      </c>
      <c r="U243" s="83">
        <f t="shared" si="160"/>
        <v>79.989898671043889</v>
      </c>
      <c r="V243" s="83">
        <v>9.3647737197091647</v>
      </c>
      <c r="W243" s="83">
        <v>0.1189010595873186</v>
      </c>
      <c r="Y243" s="83" t="s">
        <v>381</v>
      </c>
      <c r="AA243" s="117">
        <f t="shared" si="161"/>
        <v>93.532626697581975</v>
      </c>
      <c r="AC243" s="84">
        <v>190.3</v>
      </c>
      <c r="AD243" s="84">
        <v>146.19999999999999</v>
      </c>
      <c r="AE243" s="84">
        <v>152.69999999999999</v>
      </c>
      <c r="AF243" s="84">
        <v>973.1</v>
      </c>
      <c r="AI243" s="84">
        <v>71.099999999999994</v>
      </c>
      <c r="AJ243" s="84">
        <v>57.5</v>
      </c>
      <c r="AK243" s="84">
        <v>148.6</v>
      </c>
      <c r="AT243" s="84"/>
      <c r="AX243" s="84">
        <v>44.6</v>
      </c>
      <c r="AY243" s="82">
        <v>143.69999999999999</v>
      </c>
      <c r="BA243" s="84">
        <v>18.100000000000001</v>
      </c>
      <c r="BB243" s="84"/>
      <c r="BC243" s="84"/>
      <c r="BD243" s="84">
        <v>12.2</v>
      </c>
      <c r="BE243" s="84"/>
      <c r="BF243" s="84">
        <v>28.1</v>
      </c>
      <c r="BG243" s="82">
        <v>27.7</v>
      </c>
      <c r="BH243" s="82">
        <v>132.1</v>
      </c>
      <c r="BI243" s="82">
        <v>119.2</v>
      </c>
      <c r="BJ243" s="82">
        <v>32.799999999999997</v>
      </c>
      <c r="BK243" s="82">
        <v>56</v>
      </c>
      <c r="BL243" s="82">
        <v>3.9</v>
      </c>
      <c r="BU243" s="114">
        <f t="shared" si="162"/>
        <v>262847.73025516095</v>
      </c>
      <c r="BV243" s="114">
        <f t="shared" si="163"/>
        <v>8516.5928534283448</v>
      </c>
      <c r="BW243" s="114">
        <f t="shared" si="164"/>
        <v>125832.67499276646</v>
      </c>
      <c r="BX243" s="114">
        <f t="shared" si="165"/>
        <v>65512.946983873837</v>
      </c>
      <c r="BY243" s="114">
        <f t="shared" si="166"/>
        <v>920.96774478038685</v>
      </c>
      <c r="BZ243" s="114">
        <f t="shared" si="167"/>
        <v>16893.682925122605</v>
      </c>
      <c r="CA243" s="114">
        <f t="shared" si="168"/>
        <v>2707.7398646342867</v>
      </c>
      <c r="CB243" s="114">
        <f t="shared" si="169"/>
        <v>9384.2424542128429</v>
      </c>
      <c r="CC243" s="114">
        <f t="shared" si="170"/>
        <v>37084.030715120818</v>
      </c>
      <c r="CD243" s="114">
        <f t="shared" si="171"/>
        <v>849.7641833385361</v>
      </c>
      <c r="CF243" s="83">
        <f t="shared" si="172"/>
        <v>3.8779552850757901</v>
      </c>
      <c r="CG243" s="118">
        <f t="shared" si="173"/>
        <v>0.15603152316074498</v>
      </c>
      <c r="CH243" s="111">
        <f t="shared" si="174"/>
        <v>1.2696629213483145E-2</v>
      </c>
      <c r="CI243" s="83">
        <f t="shared" si="175"/>
        <v>2.3652058432934928</v>
      </c>
      <c r="CJ243" s="83"/>
      <c r="CK243" s="83">
        <f t="shared" si="176"/>
        <v>2.0965842167255597</v>
      </c>
      <c r="CL243" s="114">
        <f t="shared" si="177"/>
        <v>101.16160666666667</v>
      </c>
      <c r="CO243" s="110">
        <f t="shared" si="178"/>
        <v>1.1452536380567579</v>
      </c>
      <c r="CP243" s="110">
        <f t="shared" si="179"/>
        <v>-1.7040127213611553</v>
      </c>
      <c r="CQ243" s="115">
        <f t="shared" si="180"/>
        <v>65.446979204805274</v>
      </c>
      <c r="CR243" s="115">
        <f t="shared" si="181"/>
        <v>71.225879682179325</v>
      </c>
    </row>
    <row r="244" spans="1:96" x14ac:dyDescent="0.25">
      <c r="A244" s="81" t="s">
        <v>370</v>
      </c>
      <c r="B244" s="82" t="s">
        <v>409</v>
      </c>
      <c r="C244" s="82" t="s">
        <v>382</v>
      </c>
      <c r="D244" s="83">
        <v>60.305031874470075</v>
      </c>
      <c r="E244" s="83">
        <v>1.3084757827302136</v>
      </c>
      <c r="F244" s="83">
        <v>21.720697993321544</v>
      </c>
      <c r="G244" s="83">
        <v>7.9345971464760146</v>
      </c>
      <c r="H244" s="83">
        <v>7.8508546963812806E-2</v>
      </c>
      <c r="I244" s="83">
        <v>2.3479289445310951</v>
      </c>
      <c r="J244" s="83">
        <v>0.62597481445813408</v>
      </c>
      <c r="K244" s="83">
        <v>1.1619264950644297</v>
      </c>
      <c r="L244" s="83">
        <v>4.4048528749829909</v>
      </c>
      <c r="M244" s="83">
        <v>0.11200552700170627</v>
      </c>
      <c r="N244" s="111">
        <f t="shared" si="158"/>
        <v>100.00000000000001</v>
      </c>
      <c r="S244" s="112"/>
      <c r="T244" s="112">
        <f t="shared" si="159"/>
        <v>8.0131056934398277</v>
      </c>
      <c r="U244" s="83">
        <f t="shared" si="160"/>
        <v>82.025729867791625</v>
      </c>
      <c r="V244" s="83">
        <v>7.9345971464760146</v>
      </c>
      <c r="W244" s="83">
        <v>7.8508546963812806E-2</v>
      </c>
      <c r="Y244" s="83" t="s">
        <v>382</v>
      </c>
      <c r="AA244" s="117">
        <f t="shared" si="161"/>
        <v>92.394692314542709</v>
      </c>
      <c r="AC244" s="84">
        <v>127.7</v>
      </c>
      <c r="AD244" s="84">
        <v>117.4</v>
      </c>
      <c r="AE244" s="84">
        <v>99.4</v>
      </c>
      <c r="AF244" s="84">
        <v>785.5</v>
      </c>
      <c r="AI244" s="84">
        <v>75.5</v>
      </c>
      <c r="AJ244" s="84">
        <v>27.2</v>
      </c>
      <c r="AK244" s="84">
        <v>53.1</v>
      </c>
      <c r="AT244" s="84"/>
      <c r="AX244" s="84">
        <v>32.5</v>
      </c>
      <c r="AY244" s="82">
        <v>174.7</v>
      </c>
      <c r="BA244" s="84">
        <v>23.1</v>
      </c>
      <c r="BB244" s="84"/>
      <c r="BC244" s="84"/>
      <c r="BD244" s="84">
        <v>13.1</v>
      </c>
      <c r="BE244" s="84"/>
      <c r="BF244" s="84">
        <v>17.7</v>
      </c>
      <c r="BG244" s="82">
        <v>23</v>
      </c>
      <c r="BH244" s="82">
        <v>86.1</v>
      </c>
      <c r="BI244" s="82">
        <v>81.5</v>
      </c>
      <c r="BJ244" s="82">
        <v>21.1</v>
      </c>
      <c r="BK244" s="82">
        <v>39.6</v>
      </c>
      <c r="BL244" s="82">
        <v>4.7</v>
      </c>
      <c r="BU244" s="114">
        <f t="shared" si="162"/>
        <v>281945.60356895102</v>
      </c>
      <c r="BV244" s="114">
        <f t="shared" si="163"/>
        <v>7844.9562330481622</v>
      </c>
      <c r="BW244" s="114">
        <f t="shared" si="164"/>
        <v>114985.66307462283</v>
      </c>
      <c r="BX244" s="114">
        <f t="shared" si="165"/>
        <v>55507.891354754858</v>
      </c>
      <c r="BY244" s="114">
        <f t="shared" si="166"/>
        <v>608.10088399716278</v>
      </c>
      <c r="BZ244" s="114">
        <f t="shared" si="167"/>
        <v>14161.00108019499</v>
      </c>
      <c r="CA244" s="114">
        <f t="shared" si="168"/>
        <v>4474.5979246445531</v>
      </c>
      <c r="CB244" s="114">
        <f t="shared" si="169"/>
        <v>8621.1683464680464</v>
      </c>
      <c r="CC244" s="114">
        <f t="shared" si="170"/>
        <v>36570.707593552383</v>
      </c>
      <c r="CD244" s="114">
        <f t="shared" si="171"/>
        <v>488.94371291040147</v>
      </c>
      <c r="CF244" s="83">
        <f t="shared" si="172"/>
        <v>3.9197717054330274</v>
      </c>
      <c r="CG244" s="118">
        <f t="shared" si="173"/>
        <v>0.28728785732338302</v>
      </c>
      <c r="CH244" s="111">
        <f t="shared" si="174"/>
        <v>9.8944591029023737E-3</v>
      </c>
      <c r="CI244" s="83">
        <f t="shared" si="175"/>
        <v>2.7763855421686747</v>
      </c>
      <c r="CJ244" s="83"/>
      <c r="CK244" s="83">
        <f t="shared" si="176"/>
        <v>1.8013307984790874</v>
      </c>
      <c r="CL244" s="114">
        <f t="shared" si="177"/>
        <v>133.51412559999994</v>
      </c>
      <c r="CO244" s="110">
        <f t="shared" si="178"/>
        <v>-0.13158231359454042</v>
      </c>
      <c r="CP244" s="110">
        <f t="shared" si="179"/>
        <v>-1.1539248097476191</v>
      </c>
      <c r="CQ244" s="115">
        <f t="shared" si="180"/>
        <v>67.203127207638715</v>
      </c>
      <c r="CR244" s="115">
        <f t="shared" si="181"/>
        <v>72.858146067415731</v>
      </c>
    </row>
    <row r="245" spans="1:96" x14ac:dyDescent="0.25">
      <c r="A245" s="81" t="s">
        <v>370</v>
      </c>
      <c r="B245" s="82" t="s">
        <v>409</v>
      </c>
      <c r="C245" s="82" t="s">
        <v>383</v>
      </c>
      <c r="D245" s="83">
        <v>56.027893535484679</v>
      </c>
      <c r="E245" s="83">
        <v>1.4763470357883273</v>
      </c>
      <c r="F245" s="83">
        <v>24.029903880384477</v>
      </c>
      <c r="G245" s="83">
        <v>9.3816095323854007</v>
      </c>
      <c r="H245" s="83">
        <v>0.11622306451950663</v>
      </c>
      <c r="I245" s="83">
        <v>2.9579293447532096</v>
      </c>
      <c r="J245" s="83">
        <v>0.32772810085230247</v>
      </c>
      <c r="K245" s="83">
        <v>1.1831717379012836</v>
      </c>
      <c r="L245" s="83">
        <v>4.3515590643519779</v>
      </c>
      <c r="M245" s="83">
        <v>0.14763470357883274</v>
      </c>
      <c r="N245" s="111">
        <f t="shared" ref="N245:N262" si="182">SUM(D245:M245)</f>
        <v>99.999999999999986</v>
      </c>
      <c r="S245" s="112"/>
      <c r="T245" s="112">
        <f t="shared" ref="T245:T262" si="183">G245+H245</f>
        <v>9.4978325969049067</v>
      </c>
      <c r="U245" s="83">
        <f t="shared" ref="U245:U262" si="184">D245+F245</f>
        <v>80.05779741586916</v>
      </c>
      <c r="V245" s="83">
        <v>9.3816095323854007</v>
      </c>
      <c r="W245" s="83">
        <v>0.11622306451950663</v>
      </c>
      <c r="Y245" s="83" t="s">
        <v>383</v>
      </c>
      <c r="AA245" s="117">
        <f t="shared" ref="AA245:AA262" si="185">(F245/(F245+J245+K245))*100</f>
        <v>94.084368466363316</v>
      </c>
      <c r="AC245" s="84">
        <v>177.8</v>
      </c>
      <c r="AD245" s="84">
        <v>159.19999999999999</v>
      </c>
      <c r="AE245" s="84">
        <v>180.8</v>
      </c>
      <c r="AF245" s="84">
        <v>911</v>
      </c>
      <c r="AI245" s="84">
        <v>74.400000000000006</v>
      </c>
      <c r="AJ245" s="84">
        <v>24.5</v>
      </c>
      <c r="AK245" s="84">
        <v>75.599999999999994</v>
      </c>
      <c r="AT245" s="84"/>
      <c r="AX245" s="84">
        <v>46</v>
      </c>
      <c r="AY245" s="82">
        <v>152.9</v>
      </c>
      <c r="BA245" s="84">
        <v>29</v>
      </c>
      <c r="BB245" s="84"/>
      <c r="BC245" s="84"/>
      <c r="BD245" s="84">
        <v>10.3</v>
      </c>
      <c r="BE245" s="84"/>
      <c r="BF245" s="84">
        <v>10.9</v>
      </c>
      <c r="BG245" s="82">
        <v>23.9</v>
      </c>
      <c r="BH245" s="82">
        <v>121.2</v>
      </c>
      <c r="BI245" s="82">
        <v>109.5</v>
      </c>
      <c r="BJ245" s="82">
        <v>12.6</v>
      </c>
      <c r="BK245" s="82">
        <v>53.8</v>
      </c>
      <c r="BL245" s="82">
        <v>3.8</v>
      </c>
      <c r="BU245" s="114">
        <f t="shared" ref="BU245:BU262" si="186">(D245/BU$1*BU$2)*10000</f>
        <v>261948.59315291539</v>
      </c>
      <c r="BV245" s="114">
        <f t="shared" ref="BV245:BV262" si="187">(E245/BV$1*BV$2)*10000</f>
        <v>8851.4270064544344</v>
      </c>
      <c r="BW245" s="114">
        <f t="shared" ref="BW245:BW262" si="188">((F245/BW$1*BW$2)*2)*10000</f>
        <v>127210.20439375515</v>
      </c>
      <c r="BX245" s="114">
        <f t="shared" ref="BX245:BX262" si="189">((G245/BX$1*BX$2)*2)*10000</f>
        <v>65630.724918109176</v>
      </c>
      <c r="BY245" s="114">
        <f t="shared" ref="BY245:BY262" si="190">(H245/BY$1*BY$2)*10000</f>
        <v>900.2248928100513</v>
      </c>
      <c r="BZ245" s="114">
        <f t="shared" ref="BZ245:BZ262" si="191">(I245/BZ$1*BZ$2)*10000</f>
        <v>17840.080188012656</v>
      </c>
      <c r="CA245" s="114">
        <f t="shared" ref="CA245:CA262" si="192">(J245/CA$1*CA$2)*10000</f>
        <v>2342.6685004744572</v>
      </c>
      <c r="CB245" s="114">
        <f t="shared" ref="CB245:CB262" si="193">((K245/CB$1*CB$2)*2)*10000</f>
        <v>8778.8020830564801</v>
      </c>
      <c r="CC245" s="114">
        <f t="shared" ref="CC245:CC262" si="194">((L245/CC$1*CC$2)*2)*10000</f>
        <v>36128.242789290234</v>
      </c>
      <c r="CD245" s="114">
        <f t="shared" ref="CD245:CD262" si="195">((M245/CD$1*CD$2)*2)*10000</f>
        <v>644.477661545768</v>
      </c>
      <c r="CF245" s="83">
        <f t="shared" ref="CF245:CF262" si="196">BX245/BZ245</f>
        <v>3.6788357578240394</v>
      </c>
      <c r="CG245" s="118">
        <f t="shared" ref="CG245:CG262" si="197">AY245/BY245</f>
        <v>0.16984644750571468</v>
      </c>
      <c r="CH245" s="111">
        <f t="shared" ref="CH245:CH262" si="198">H245/G245</f>
        <v>1.2388392857142856E-2</v>
      </c>
      <c r="CI245" s="83">
        <f t="shared" ref="CI245:CI262" si="199">D245/F245</f>
        <v>2.331590413943355</v>
      </c>
      <c r="CJ245" s="83"/>
      <c r="CK245" s="83">
        <f t="shared" ref="CK245:CK262" si="200">G245/L245</f>
        <v>2.1559191530317614</v>
      </c>
      <c r="CL245" s="114">
        <f t="shared" ref="CL245:CL262" si="201">AY245/E245</f>
        <v>103.56643546099292</v>
      </c>
      <c r="CO245" s="110">
        <f t="shared" ref="CO245:CO262" si="202">-1.773*E245+0.607*F245+0.76*G245-1.5*I245+0.616*J245+0.509*K245-1.224*L245-9.09</f>
        <v>1.0495242183737155</v>
      </c>
      <c r="CP245" s="110">
        <f t="shared" ref="CP245:CP262" si="203">0.445*E245+0.07*F245-0.25*G245-1.142*I245+0.438*J245+1.475*K245+1.426*L245-6.861</f>
        <v>-2.1512435449081737</v>
      </c>
      <c r="CQ245" s="115">
        <f t="shared" ref="CQ245:CQ262" si="204">(BW245/(BW245+BX245+BY245))*100</f>
        <v>65.659877435935073</v>
      </c>
      <c r="CR245" s="115">
        <f t="shared" ref="CR245:CR262" si="205">(F245/(F245+G245+2*H245))*100</f>
        <v>71.424125482385165</v>
      </c>
    </row>
    <row r="246" spans="1:96" x14ac:dyDescent="0.25">
      <c r="A246" s="81" t="s">
        <v>370</v>
      </c>
      <c r="B246" s="82" t="s">
        <v>409</v>
      </c>
      <c r="C246" s="82" t="s">
        <v>384</v>
      </c>
      <c r="D246" s="83">
        <v>55.416885159937074</v>
      </c>
      <c r="E246" s="83">
        <v>1.3948610382800211</v>
      </c>
      <c r="F246" s="83">
        <v>24.646040901940221</v>
      </c>
      <c r="G246" s="83">
        <v>9.2606187729417933</v>
      </c>
      <c r="H246" s="83">
        <v>0.10277923439958049</v>
      </c>
      <c r="I246" s="83">
        <v>3.0938647089669642</v>
      </c>
      <c r="J246" s="83">
        <v>0.30833770319874149</v>
      </c>
      <c r="K246" s="83">
        <v>1.0896696381751441</v>
      </c>
      <c r="L246" s="83">
        <v>4.5222863135815423</v>
      </c>
      <c r="M246" s="83">
        <v>0.16465652857891977</v>
      </c>
      <c r="N246" s="111">
        <f t="shared" si="182"/>
        <v>100</v>
      </c>
      <c r="S246" s="112"/>
      <c r="T246" s="112">
        <f t="shared" si="183"/>
        <v>9.3633980073413738</v>
      </c>
      <c r="U246" s="83">
        <f t="shared" si="184"/>
        <v>80.062926061877292</v>
      </c>
      <c r="V246" s="83">
        <v>9.2606187729417933</v>
      </c>
      <c r="W246" s="83">
        <v>0.10277923439958049</v>
      </c>
      <c r="Y246" s="83" t="s">
        <v>384</v>
      </c>
      <c r="AA246" s="117">
        <f t="shared" si="185"/>
        <v>94.63214271332501</v>
      </c>
      <c r="AC246" s="84">
        <v>184.2</v>
      </c>
      <c r="AD246" s="84">
        <v>162.9</v>
      </c>
      <c r="AE246" s="84">
        <v>204.5</v>
      </c>
      <c r="AF246" s="84">
        <v>994.3</v>
      </c>
      <c r="AI246" s="84">
        <v>76.900000000000006</v>
      </c>
      <c r="AJ246" s="84">
        <v>23.1</v>
      </c>
      <c r="AK246" s="84">
        <v>90.1</v>
      </c>
      <c r="AT246" s="84"/>
      <c r="AX246" s="84">
        <v>44.2</v>
      </c>
      <c r="AY246" s="82">
        <v>141</v>
      </c>
      <c r="BA246" s="84">
        <v>22.4</v>
      </c>
      <c r="BB246" s="84"/>
      <c r="BC246" s="84"/>
      <c r="BD246" s="84">
        <v>23.5</v>
      </c>
      <c r="BE246" s="84"/>
      <c r="BF246" s="84">
        <v>14.3</v>
      </c>
      <c r="BG246" s="82">
        <v>27.1</v>
      </c>
      <c r="BH246" s="82">
        <v>128.69999999999999</v>
      </c>
      <c r="BI246" s="82">
        <v>120.9</v>
      </c>
      <c r="BJ246" s="82">
        <v>29</v>
      </c>
      <c r="BK246" s="82">
        <v>58.9</v>
      </c>
      <c r="BL246" s="82">
        <v>5.2</v>
      </c>
      <c r="BU246" s="114">
        <f t="shared" si="186"/>
        <v>259091.93061788758</v>
      </c>
      <c r="BV246" s="114">
        <f t="shared" si="187"/>
        <v>8362.8783512205628</v>
      </c>
      <c r="BW246" s="114">
        <f t="shared" si="188"/>
        <v>130471.92848706899</v>
      </c>
      <c r="BX246" s="114">
        <f t="shared" si="189"/>
        <v>64784.312453034268</v>
      </c>
      <c r="BY246" s="114">
        <f t="shared" si="190"/>
        <v>796.09349188114379</v>
      </c>
      <c r="BZ246" s="114">
        <f t="shared" si="191"/>
        <v>18659.943516479831</v>
      </c>
      <c r="CA246" s="114">
        <f t="shared" si="192"/>
        <v>2204.0619126458996</v>
      </c>
      <c r="CB246" s="114">
        <f t="shared" si="193"/>
        <v>8085.0427567037477</v>
      </c>
      <c r="CC246" s="114">
        <f t="shared" si="194"/>
        <v>37545.683164038281</v>
      </c>
      <c r="CD246" s="114">
        <f t="shared" si="195"/>
        <v>718.78394391276993</v>
      </c>
      <c r="CF246" s="83">
        <f t="shared" si="196"/>
        <v>3.471838614935729</v>
      </c>
      <c r="CG246" s="118">
        <f t="shared" si="197"/>
        <v>0.17711487587572342</v>
      </c>
      <c r="CH246" s="111">
        <f t="shared" si="198"/>
        <v>1.1098527746319366E-2</v>
      </c>
      <c r="CI246" s="83">
        <f t="shared" si="199"/>
        <v>2.2485106382978723</v>
      </c>
      <c r="CJ246" s="83"/>
      <c r="CK246" s="83">
        <f t="shared" si="200"/>
        <v>2.0477736549165115</v>
      </c>
      <c r="CL246" s="114">
        <f t="shared" si="201"/>
        <v>101.08533834586466</v>
      </c>
      <c r="CO246" s="110">
        <f t="shared" si="202"/>
        <v>1.0036308337703197</v>
      </c>
      <c r="CP246" s="110">
        <f t="shared" si="203"/>
        <v>-2.1723172522286305</v>
      </c>
      <c r="CQ246" s="115">
        <f t="shared" si="204"/>
        <v>66.549540899413813</v>
      </c>
      <c r="CR246" s="115">
        <f t="shared" si="205"/>
        <v>72.249892393777287</v>
      </c>
    </row>
    <row r="247" spans="1:96" x14ac:dyDescent="0.25">
      <c r="A247" s="81" t="s">
        <v>370</v>
      </c>
      <c r="B247" s="82" t="s">
        <v>410</v>
      </c>
      <c r="C247" s="82" t="s">
        <v>349</v>
      </c>
      <c r="D247" s="83">
        <v>60.510282589257869</v>
      </c>
      <c r="E247" s="83">
        <v>1.2684286041047181</v>
      </c>
      <c r="F247" s="83">
        <v>20.949865879270551</v>
      </c>
      <c r="G247" s="83">
        <v>8.3487554843941698</v>
      </c>
      <c r="H247" s="83">
        <v>9.5651993096421375E-2</v>
      </c>
      <c r="I247" s="83">
        <v>2.2987669210455177</v>
      </c>
      <c r="J247" s="83">
        <v>0.75377929342288574</v>
      </c>
      <c r="K247" s="83">
        <v>1.3526439458526542</v>
      </c>
      <c r="L247" s="83">
        <v>4.3220145141502568</v>
      </c>
      <c r="M247" s="83">
        <v>9.981077540496143E-2</v>
      </c>
      <c r="N247" s="111">
        <f t="shared" si="182"/>
        <v>100</v>
      </c>
      <c r="S247" s="112"/>
      <c r="T247" s="112">
        <f t="shared" si="183"/>
        <v>8.4444074774905911</v>
      </c>
      <c r="U247" s="83">
        <f t="shared" si="184"/>
        <v>81.460148468528416</v>
      </c>
      <c r="V247" s="83">
        <v>8.3487554843941698</v>
      </c>
      <c r="W247" s="83">
        <v>9.5651993096421375E-2</v>
      </c>
      <c r="Y247" s="83" t="s">
        <v>349</v>
      </c>
      <c r="AA247" s="117">
        <f t="shared" si="185"/>
        <v>90.863997113997115</v>
      </c>
      <c r="AC247" s="84">
        <v>167.1</v>
      </c>
      <c r="AD247" s="84">
        <v>155.6</v>
      </c>
      <c r="AE247" s="84">
        <v>130</v>
      </c>
      <c r="AF247" s="84">
        <v>904.4</v>
      </c>
      <c r="AI247" s="84">
        <v>87.1</v>
      </c>
      <c r="AJ247" s="84">
        <v>34.1</v>
      </c>
      <c r="AK247" s="84">
        <v>110.1</v>
      </c>
      <c r="AT247" s="84"/>
      <c r="AX247" s="84">
        <v>36.700000000000003</v>
      </c>
      <c r="AY247" s="82">
        <v>146.6</v>
      </c>
      <c r="BA247" s="84">
        <v>20.100000000000001</v>
      </c>
      <c r="BB247" s="84"/>
      <c r="BC247" s="84"/>
      <c r="BD247" s="84">
        <v>14.7</v>
      </c>
      <c r="BE247" s="84"/>
      <c r="BF247" s="84">
        <v>11.4</v>
      </c>
      <c r="BG247" s="82">
        <v>20.7</v>
      </c>
      <c r="BH247" s="82">
        <v>124.4</v>
      </c>
      <c r="BI247" s="82">
        <v>97.4</v>
      </c>
      <c r="BJ247" s="82">
        <v>19.399999999999999</v>
      </c>
      <c r="BK247" s="82">
        <v>47.1</v>
      </c>
      <c r="BL247" s="82">
        <v>4.0999999999999996</v>
      </c>
      <c r="BU247" s="114">
        <f t="shared" si="186"/>
        <v>282905.21730042639</v>
      </c>
      <c r="BV247" s="114">
        <f t="shared" si="187"/>
        <v>7604.8536895234047</v>
      </c>
      <c r="BW247" s="114">
        <f t="shared" si="188"/>
        <v>110905.00959927782</v>
      </c>
      <c r="BX247" s="114">
        <f t="shared" si="189"/>
        <v>58405.209970991964</v>
      </c>
      <c r="BY247" s="114">
        <f t="shared" si="190"/>
        <v>740.88827022661644</v>
      </c>
      <c r="BZ247" s="114">
        <f t="shared" si="191"/>
        <v>13864.491482106252</v>
      </c>
      <c r="CA247" s="114">
        <f t="shared" si="192"/>
        <v>5388.1708721935538</v>
      </c>
      <c r="CB247" s="114">
        <f t="shared" si="193"/>
        <v>10036.23828147572</v>
      </c>
      <c r="CC247" s="114">
        <f t="shared" si="194"/>
        <v>35882.953074270103</v>
      </c>
      <c r="CD247" s="114">
        <f t="shared" si="195"/>
        <v>435.70931204336534</v>
      </c>
      <c r="CF247" s="83">
        <f t="shared" si="196"/>
        <v>4.212574983104914</v>
      </c>
      <c r="CG247" s="118">
        <f t="shared" si="197"/>
        <v>0.19787059114211547</v>
      </c>
      <c r="CH247" s="111">
        <f t="shared" si="198"/>
        <v>1.1457036114570362E-2</v>
      </c>
      <c r="CI247" s="83">
        <f t="shared" si="199"/>
        <v>2.8883374689826304</v>
      </c>
      <c r="CJ247" s="83"/>
      <c r="CK247" s="83">
        <f t="shared" si="200"/>
        <v>1.9316815010825115</v>
      </c>
      <c r="CL247" s="114">
        <f t="shared" si="201"/>
        <v>115.57607540983606</v>
      </c>
      <c r="CO247" s="110">
        <f t="shared" si="202"/>
        <v>0.13722650807843806</v>
      </c>
      <c r="CP247" s="110">
        <f t="shared" si="203"/>
        <v>-1.0539415067268303</v>
      </c>
      <c r="CQ247" s="115">
        <f t="shared" si="204"/>
        <v>65.218633978735312</v>
      </c>
      <c r="CR247" s="115">
        <f t="shared" si="205"/>
        <v>71.040755887745021</v>
      </c>
    </row>
    <row r="248" spans="1:96" x14ac:dyDescent="0.25">
      <c r="A248" s="81" t="s">
        <v>370</v>
      </c>
      <c r="B248" s="82" t="s">
        <v>410</v>
      </c>
      <c r="C248" s="82" t="s">
        <v>385</v>
      </c>
      <c r="D248" s="83">
        <v>60.471269636234844</v>
      </c>
      <c r="E248" s="83">
        <v>1.0625442726780283</v>
      </c>
      <c r="F248" s="83">
        <v>21.636318179924167</v>
      </c>
      <c r="G248" s="83">
        <v>7.7086545272719711</v>
      </c>
      <c r="H248" s="83">
        <v>8.5420225842743461E-2</v>
      </c>
      <c r="I248" s="83">
        <v>2.6074003083461816</v>
      </c>
      <c r="J248" s="83">
        <v>0.4573107212800534</v>
      </c>
      <c r="K248" s="83">
        <v>1.3625567731988835</v>
      </c>
      <c r="L248" s="83">
        <v>4.4699779157464903</v>
      </c>
      <c r="M248" s="83">
        <v>0.13854743947664488</v>
      </c>
      <c r="N248" s="111">
        <f t="shared" si="182"/>
        <v>100</v>
      </c>
      <c r="S248" s="112"/>
      <c r="T248" s="112">
        <f t="shared" si="183"/>
        <v>7.7940747531147148</v>
      </c>
      <c r="U248" s="83">
        <f t="shared" si="184"/>
        <v>82.107587816159011</v>
      </c>
      <c r="V248" s="83">
        <v>7.7086545272719711</v>
      </c>
      <c r="W248" s="83">
        <v>8.5420225842743461E-2</v>
      </c>
      <c r="Y248" s="83" t="s">
        <v>385</v>
      </c>
      <c r="AA248" s="117">
        <f t="shared" si="185"/>
        <v>92.241417595594442</v>
      </c>
      <c r="AC248" s="84">
        <v>143</v>
      </c>
      <c r="AD248" s="84">
        <v>133.30000000000001</v>
      </c>
      <c r="AE248" s="84">
        <v>121.9</v>
      </c>
      <c r="AF248" s="84">
        <v>994.1</v>
      </c>
      <c r="AI248" s="84">
        <v>90.8</v>
      </c>
      <c r="AJ248" s="84">
        <v>74.3</v>
      </c>
      <c r="AK248" s="84">
        <v>124.7</v>
      </c>
      <c r="AT248" s="84"/>
      <c r="AX248" s="84">
        <v>37.200000000000003</v>
      </c>
      <c r="AY248" s="82">
        <v>202.2</v>
      </c>
      <c r="BA248" s="84">
        <v>25.5</v>
      </c>
      <c r="BB248" s="84"/>
      <c r="BC248" s="84"/>
      <c r="BD248" s="84">
        <v>16.8</v>
      </c>
      <c r="BE248" s="84"/>
      <c r="BF248" s="84">
        <v>22.9</v>
      </c>
      <c r="BG248" s="82">
        <v>21.5</v>
      </c>
      <c r="BH248" s="82">
        <v>118.5</v>
      </c>
      <c r="BI248" s="82">
        <v>90</v>
      </c>
      <c r="BJ248" s="82">
        <v>17.3</v>
      </c>
      <c r="BK248" s="82">
        <v>42.5</v>
      </c>
      <c r="BL248" s="82">
        <v>4.8</v>
      </c>
      <c r="BU248" s="114">
        <f t="shared" si="186"/>
        <v>282722.81907850056</v>
      </c>
      <c r="BV248" s="114">
        <f t="shared" si="187"/>
        <v>6370.475804636113</v>
      </c>
      <c r="BW248" s="114">
        <f t="shared" si="188"/>
        <v>114538.97076314215</v>
      </c>
      <c r="BX248" s="114">
        <f t="shared" si="189"/>
        <v>53927.26941167903</v>
      </c>
      <c r="BY248" s="114">
        <f t="shared" si="190"/>
        <v>661.63643138309965</v>
      </c>
      <c r="BZ248" s="114">
        <f t="shared" si="191"/>
        <v>15725.943780792308</v>
      </c>
      <c r="CA248" s="114">
        <f t="shared" si="192"/>
        <v>3268.9519723389581</v>
      </c>
      <c r="CB248" s="114">
        <f t="shared" si="193"/>
        <v>10109.788677050938</v>
      </c>
      <c r="CC248" s="114">
        <f t="shared" si="194"/>
        <v>37111.399619001546</v>
      </c>
      <c r="CD248" s="114">
        <f t="shared" si="195"/>
        <v>604.80854191157835</v>
      </c>
      <c r="CF248" s="83">
        <f t="shared" si="196"/>
        <v>3.4291912881912934</v>
      </c>
      <c r="CG248" s="118">
        <f t="shared" si="197"/>
        <v>0.30560590440480517</v>
      </c>
      <c r="CH248" s="111">
        <f t="shared" si="198"/>
        <v>1.1081081081081081E-2</v>
      </c>
      <c r="CI248" s="83">
        <f t="shared" si="199"/>
        <v>2.7948964853153582</v>
      </c>
      <c r="CJ248" s="83"/>
      <c r="CK248" s="83">
        <f t="shared" si="200"/>
        <v>1.7245397343276625</v>
      </c>
      <c r="CL248" s="114">
        <f t="shared" si="201"/>
        <v>190.29795294117645</v>
      </c>
      <c r="CO248" s="110">
        <f t="shared" si="202"/>
        <v>-0.38917704904370964</v>
      </c>
      <c r="CP248" s="110">
        <f t="shared" si="203"/>
        <v>-1.1941784657694061</v>
      </c>
      <c r="CQ248" s="115">
        <f t="shared" si="204"/>
        <v>67.723294977464661</v>
      </c>
      <c r="CR248" s="115">
        <f t="shared" si="205"/>
        <v>73.304157549234134</v>
      </c>
    </row>
    <row r="249" spans="1:96" x14ac:dyDescent="0.25">
      <c r="A249" s="81" t="s">
        <v>370</v>
      </c>
      <c r="B249" s="82" t="s">
        <v>410</v>
      </c>
      <c r="C249" s="82" t="s">
        <v>386</v>
      </c>
      <c r="D249" s="83">
        <v>61.846274932167944</v>
      </c>
      <c r="E249" s="83">
        <v>1.1184523932810011</v>
      </c>
      <c r="F249" s="83">
        <v>20.908846129947602</v>
      </c>
      <c r="G249" s="83">
        <v>7.4667053292185344</v>
      </c>
      <c r="H249" s="83">
        <v>6.5243056274725056E-2</v>
      </c>
      <c r="I249" s="83">
        <v>2.4926989913216384</v>
      </c>
      <c r="J249" s="83">
        <v>0.43702491663387261</v>
      </c>
      <c r="K249" s="83">
        <v>1.4436320705867733</v>
      </c>
      <c r="L249" s="83">
        <v>4.0896004639506227</v>
      </c>
      <c r="M249" s="83">
        <v>0.13152171661730289</v>
      </c>
      <c r="N249" s="111">
        <f t="shared" si="182"/>
        <v>100.00000000000001</v>
      </c>
      <c r="S249" s="112"/>
      <c r="T249" s="112">
        <f t="shared" si="183"/>
        <v>7.5319483854932594</v>
      </c>
      <c r="U249" s="83">
        <f t="shared" si="184"/>
        <v>82.755121062115549</v>
      </c>
      <c r="V249" s="83">
        <v>7.4667053292185344</v>
      </c>
      <c r="W249" s="83">
        <v>6.5243056274725056E-2</v>
      </c>
      <c r="Y249" s="83" t="s">
        <v>386</v>
      </c>
      <c r="AA249" s="117">
        <f t="shared" si="185"/>
        <v>91.747705171316909</v>
      </c>
      <c r="AC249" s="84">
        <v>88.5</v>
      </c>
      <c r="AD249" s="84">
        <v>151.69999999999999</v>
      </c>
      <c r="AE249" s="84">
        <v>138.1</v>
      </c>
      <c r="AF249" s="84">
        <v>891.1</v>
      </c>
      <c r="AI249" s="84">
        <v>108.8</v>
      </c>
      <c r="AJ249" s="84">
        <v>38</v>
      </c>
      <c r="AK249" s="84">
        <v>118.3</v>
      </c>
      <c r="AT249" s="84"/>
      <c r="AX249" s="84">
        <v>29.3</v>
      </c>
      <c r="AY249" s="82">
        <v>187.3</v>
      </c>
      <c r="BA249" s="84">
        <v>18.100000000000001</v>
      </c>
      <c r="BB249" s="84"/>
      <c r="BC249" s="84"/>
      <c r="BD249" s="84">
        <v>27.3</v>
      </c>
      <c r="BE249" s="84"/>
      <c r="BF249" s="84">
        <v>17</v>
      </c>
      <c r="BG249" s="82">
        <v>27.6</v>
      </c>
      <c r="BH249" s="82">
        <v>95.6</v>
      </c>
      <c r="BI249" s="82">
        <v>76.400000000000006</v>
      </c>
      <c r="BJ249" s="82">
        <v>13.3</v>
      </c>
      <c r="BK249" s="82">
        <v>49.3</v>
      </c>
      <c r="BL249" s="82">
        <v>4.5999999999999996</v>
      </c>
      <c r="BU249" s="114">
        <f t="shared" si="186"/>
        <v>289151.41526727867</v>
      </c>
      <c r="BV249" s="114">
        <f t="shared" si="187"/>
        <v>6705.6725006629522</v>
      </c>
      <c r="BW249" s="114">
        <f t="shared" si="188"/>
        <v>110687.8580567029</v>
      </c>
      <c r="BX249" s="114">
        <f t="shared" si="189"/>
        <v>52234.67058769401</v>
      </c>
      <c r="BY249" s="114">
        <f t="shared" si="190"/>
        <v>505.35084050943112</v>
      </c>
      <c r="BZ249" s="114">
        <f t="shared" si="191"/>
        <v>15034.148793525892</v>
      </c>
      <c r="CA249" s="114">
        <f t="shared" si="192"/>
        <v>3123.9448294427702</v>
      </c>
      <c r="CB249" s="114">
        <f t="shared" si="193"/>
        <v>10711.344619264133</v>
      </c>
      <c r="CC249" s="114">
        <f t="shared" si="194"/>
        <v>33953.366204579972</v>
      </c>
      <c r="CD249" s="114">
        <f t="shared" si="195"/>
        <v>574.13877843933619</v>
      </c>
      <c r="CF249" s="83">
        <f t="shared" si="196"/>
        <v>3.4744015976606311</v>
      </c>
      <c r="CG249" s="118">
        <f t="shared" si="197"/>
        <v>0.37063359746505559</v>
      </c>
      <c r="CH249" s="111">
        <f t="shared" si="198"/>
        <v>8.7378640776699032E-3</v>
      </c>
      <c r="CI249" s="83">
        <f t="shared" si="199"/>
        <v>2.9578999504705301</v>
      </c>
      <c r="CJ249" s="83"/>
      <c r="CK249" s="83">
        <f t="shared" si="200"/>
        <v>1.8257786781463663</v>
      </c>
      <c r="CL249" s="114">
        <f t="shared" si="201"/>
        <v>167.46354259259255</v>
      </c>
      <c r="CO249" s="110">
        <f t="shared" si="202"/>
        <v>-0.44735382448582328</v>
      </c>
      <c r="CP249" s="110">
        <f t="shared" si="203"/>
        <v>-1.4604635570928517</v>
      </c>
      <c r="CQ249" s="115">
        <f t="shared" si="204"/>
        <v>67.728871233947359</v>
      </c>
      <c r="CR249" s="115">
        <f t="shared" si="205"/>
        <v>73.348833829833609</v>
      </c>
    </row>
    <row r="250" spans="1:96" x14ac:dyDescent="0.25">
      <c r="A250" s="81" t="s">
        <v>370</v>
      </c>
      <c r="B250" s="82" t="s">
        <v>410</v>
      </c>
      <c r="C250" s="82" t="s">
        <v>387</v>
      </c>
      <c r="D250" s="83">
        <v>54.267633570161721</v>
      </c>
      <c r="E250" s="83">
        <v>1.4587509313967275</v>
      </c>
      <c r="F250" s="83">
        <v>24.945690387985767</v>
      </c>
      <c r="G250" s="83">
        <v>9.8334505231563583</v>
      </c>
      <c r="H250" s="83">
        <v>0.10809449347759924</v>
      </c>
      <c r="I250" s="83">
        <v>2.8734244965210363</v>
      </c>
      <c r="J250" s="83">
        <v>0.33477809145004039</v>
      </c>
      <c r="K250" s="83">
        <v>1.1449620619811727</v>
      </c>
      <c r="L250" s="83">
        <v>4.8390651400505833</v>
      </c>
      <c r="M250" s="83">
        <v>0.19415030381898893</v>
      </c>
      <c r="N250" s="111">
        <f t="shared" si="182"/>
        <v>99.999999999999986</v>
      </c>
      <c r="S250" s="112"/>
      <c r="T250" s="112">
        <f t="shared" si="183"/>
        <v>9.9415450166339578</v>
      </c>
      <c r="U250" s="83">
        <f t="shared" si="184"/>
        <v>79.213323958147484</v>
      </c>
      <c r="V250" s="83">
        <v>9.8334505231563583</v>
      </c>
      <c r="W250" s="83">
        <v>0.10809449347759924</v>
      </c>
      <c r="Y250" s="83" t="s">
        <v>387</v>
      </c>
      <c r="AA250" s="117">
        <f t="shared" si="185"/>
        <v>94.400317712470212</v>
      </c>
      <c r="AC250" s="84">
        <v>130.19999999999999</v>
      </c>
      <c r="AD250" s="84">
        <v>169</v>
      </c>
      <c r="AE250" s="84">
        <v>148.30000000000001</v>
      </c>
      <c r="AF250" s="84">
        <v>1110.2</v>
      </c>
      <c r="AI250" s="84">
        <v>78.3</v>
      </c>
      <c r="AJ250" s="84">
        <v>34.299999999999997</v>
      </c>
      <c r="AK250" s="84">
        <v>64.900000000000006</v>
      </c>
      <c r="AT250" s="84"/>
      <c r="AX250" s="84">
        <v>47.1</v>
      </c>
      <c r="AY250" s="82">
        <v>140.5</v>
      </c>
      <c r="BA250" s="84">
        <v>25.4</v>
      </c>
      <c r="BB250" s="84"/>
      <c r="BC250" s="84"/>
      <c r="BD250" s="84">
        <v>9.6999999999999993</v>
      </c>
      <c r="BE250" s="84"/>
      <c r="BF250" s="84">
        <v>20.7</v>
      </c>
      <c r="BG250" s="82">
        <v>28.7</v>
      </c>
      <c r="BH250" s="82">
        <v>76.7</v>
      </c>
      <c r="BI250" s="82">
        <v>111.5</v>
      </c>
      <c r="BJ250" s="82">
        <v>21.9</v>
      </c>
      <c r="BK250" s="82">
        <v>54.1</v>
      </c>
      <c r="BL250" s="82">
        <v>3.5</v>
      </c>
      <c r="BU250" s="114">
        <f t="shared" si="186"/>
        <v>253718.80630205479</v>
      </c>
      <c r="BV250" s="114">
        <f t="shared" si="187"/>
        <v>8745.9297013868418</v>
      </c>
      <c r="BW250" s="114">
        <f t="shared" si="188"/>
        <v>132058.22165561776</v>
      </c>
      <c r="BX250" s="114">
        <f t="shared" si="189"/>
        <v>68791.659262013229</v>
      </c>
      <c r="BY250" s="114">
        <f t="shared" si="190"/>
        <v>837.26370670510391</v>
      </c>
      <c r="BZ250" s="114">
        <f t="shared" si="191"/>
        <v>17330.408355785847</v>
      </c>
      <c r="CA250" s="114">
        <f t="shared" si="192"/>
        <v>2393.063296828539</v>
      </c>
      <c r="CB250" s="114">
        <f t="shared" si="193"/>
        <v>8495.2970162811562</v>
      </c>
      <c r="CC250" s="114">
        <f t="shared" si="194"/>
        <v>40175.697415007504</v>
      </c>
      <c r="CD250" s="114">
        <f t="shared" si="195"/>
        <v>847.53469719840541</v>
      </c>
      <c r="CF250" s="83">
        <f t="shared" si="196"/>
        <v>3.969419407191682</v>
      </c>
      <c r="CG250" s="118">
        <f t="shared" si="197"/>
        <v>0.16780853974061732</v>
      </c>
      <c r="CH250" s="111">
        <f t="shared" si="198"/>
        <v>1.0992529348986126E-2</v>
      </c>
      <c r="CI250" s="83">
        <f t="shared" si="199"/>
        <v>2.1754312158182585</v>
      </c>
      <c r="CJ250" s="83"/>
      <c r="CK250" s="83">
        <f t="shared" si="200"/>
        <v>2.0320971589676859</v>
      </c>
      <c r="CL250" s="114">
        <f t="shared" si="201"/>
        <v>96.315276978417288</v>
      </c>
      <c r="CO250" s="110">
        <f t="shared" si="202"/>
        <v>1.4949475794179676</v>
      </c>
      <c r="CP250" s="110">
        <f t="shared" si="203"/>
        <v>-1.4695121789960854</v>
      </c>
      <c r="CQ250" s="115">
        <f t="shared" si="204"/>
        <v>65.476766950908228</v>
      </c>
      <c r="CR250" s="115">
        <f t="shared" si="205"/>
        <v>71.282912493252581</v>
      </c>
    </row>
    <row r="251" spans="1:96" x14ac:dyDescent="0.25">
      <c r="A251" s="81" t="s">
        <v>370</v>
      </c>
      <c r="B251" s="82" t="s">
        <v>410</v>
      </c>
      <c r="C251" s="82" t="s">
        <v>388</v>
      </c>
      <c r="D251" s="83">
        <v>55.93060925906574</v>
      </c>
      <c r="E251" s="83">
        <v>1.4003553140349045</v>
      </c>
      <c r="F251" s="83">
        <v>23.597032082767267</v>
      </c>
      <c r="G251" s="83">
        <v>9.5516772912530055</v>
      </c>
      <c r="H251" s="83">
        <v>0.10345908663392205</v>
      </c>
      <c r="I251" s="83">
        <v>3.1591597868115793</v>
      </c>
      <c r="J251" s="83">
        <v>0.38353014944090291</v>
      </c>
      <c r="K251" s="83">
        <v>1.0878879715748773</v>
      </c>
      <c r="L251" s="83">
        <v>4.6096770822447484</v>
      </c>
      <c r="M251" s="83">
        <v>0.17661197617305885</v>
      </c>
      <c r="N251" s="111">
        <f t="shared" si="182"/>
        <v>100</v>
      </c>
      <c r="S251" s="112"/>
      <c r="T251" s="112">
        <f t="shared" si="183"/>
        <v>9.6551363778869277</v>
      </c>
      <c r="U251" s="83">
        <f t="shared" si="184"/>
        <v>79.527641341833004</v>
      </c>
      <c r="V251" s="83">
        <v>9.5516772912530055</v>
      </c>
      <c r="W251" s="83">
        <v>0.10345908663392205</v>
      </c>
      <c r="Y251" s="83" t="s">
        <v>388</v>
      </c>
      <c r="AA251" s="117">
        <f t="shared" si="185"/>
        <v>94.130398532599628</v>
      </c>
      <c r="AC251" s="84">
        <v>51.9</v>
      </c>
      <c r="AD251" s="84">
        <v>161.80000000000001</v>
      </c>
      <c r="AE251" s="84">
        <v>137.69999999999999</v>
      </c>
      <c r="AF251" s="84">
        <v>1061.9000000000001</v>
      </c>
      <c r="AI251" s="84">
        <v>86.2</v>
      </c>
      <c r="AJ251" s="84">
        <v>18</v>
      </c>
      <c r="AK251" s="84">
        <v>43.9</v>
      </c>
      <c r="AT251" s="84"/>
      <c r="AX251" s="84">
        <v>47.5</v>
      </c>
      <c r="AY251" s="82">
        <v>145.5</v>
      </c>
      <c r="BA251" s="84">
        <v>32</v>
      </c>
      <c r="BB251" s="84"/>
      <c r="BC251" s="84"/>
      <c r="BD251" s="84">
        <v>14.9</v>
      </c>
      <c r="BE251" s="84"/>
      <c r="BF251" s="84">
        <v>20.3</v>
      </c>
      <c r="BG251" s="82">
        <v>25.3</v>
      </c>
      <c r="BH251" s="82">
        <v>27.4</v>
      </c>
      <c r="BI251" s="82">
        <v>117.7</v>
      </c>
      <c r="BJ251" s="82">
        <v>28.5</v>
      </c>
      <c r="BK251" s="82">
        <v>56.6</v>
      </c>
      <c r="BL251" s="82">
        <v>8</v>
      </c>
      <c r="BU251" s="114">
        <f t="shared" si="186"/>
        <v>261493.75757485282</v>
      </c>
      <c r="BV251" s="114">
        <f t="shared" si="187"/>
        <v>8395.8192381656936</v>
      </c>
      <c r="BW251" s="114">
        <f t="shared" si="188"/>
        <v>124918.65507565209</v>
      </c>
      <c r="BX251" s="114">
        <f t="shared" si="189"/>
        <v>66820.464297172963</v>
      </c>
      <c r="BY251" s="114">
        <f t="shared" si="190"/>
        <v>801.35939936101477</v>
      </c>
      <c r="BZ251" s="114">
        <f t="shared" si="191"/>
        <v>19053.75597406835</v>
      </c>
      <c r="CA251" s="114">
        <f t="shared" si="192"/>
        <v>2741.5531281596909</v>
      </c>
      <c r="CB251" s="114">
        <f t="shared" si="193"/>
        <v>8071.8232907879383</v>
      </c>
      <c r="CC251" s="114">
        <f t="shared" si="194"/>
        <v>38271.233446389138</v>
      </c>
      <c r="CD251" s="114">
        <f t="shared" si="195"/>
        <v>770.97369822815324</v>
      </c>
      <c r="CF251" s="83">
        <f t="shared" si="196"/>
        <v>3.5069444779346299</v>
      </c>
      <c r="CG251" s="118">
        <f t="shared" si="197"/>
        <v>0.18156647331524195</v>
      </c>
      <c r="CH251" s="111">
        <f t="shared" si="198"/>
        <v>1.0831509846827132E-2</v>
      </c>
      <c r="CI251" s="83">
        <f t="shared" si="199"/>
        <v>2.3702391496899917</v>
      </c>
      <c r="CJ251" s="83"/>
      <c r="CK251" s="83">
        <f t="shared" si="200"/>
        <v>2.0720924960326461</v>
      </c>
      <c r="CL251" s="114">
        <f t="shared" si="201"/>
        <v>103.9022014925373</v>
      </c>
      <c r="CO251" s="110">
        <f t="shared" si="202"/>
        <v>0.41884836451039931</v>
      </c>
      <c r="CP251" s="110">
        <f t="shared" si="203"/>
        <v>-2.2357089560037622</v>
      </c>
      <c r="CQ251" s="115">
        <f t="shared" si="204"/>
        <v>64.879165083751488</v>
      </c>
      <c r="CR251" s="115">
        <f t="shared" si="205"/>
        <v>70.743780938655306</v>
      </c>
    </row>
    <row r="252" spans="1:96" x14ac:dyDescent="0.25">
      <c r="A252" s="81" t="s">
        <v>370</v>
      </c>
      <c r="B252" s="82" t="s">
        <v>410</v>
      </c>
      <c r="C252" s="82" t="s">
        <v>389</v>
      </c>
      <c r="D252" s="83">
        <v>57.378932854218021</v>
      </c>
      <c r="E252" s="83">
        <v>1.3788492875945346</v>
      </c>
      <c r="F252" s="83">
        <v>22.730121589437179</v>
      </c>
      <c r="G252" s="83">
        <v>9.3176785191994309</v>
      </c>
      <c r="H252" s="83">
        <v>0.11490410729954455</v>
      </c>
      <c r="I252" s="83">
        <v>3.1870221033719131</v>
      </c>
      <c r="J252" s="83">
        <v>0.37709438850123256</v>
      </c>
      <c r="K252" s="83">
        <v>1.1950027159152632</v>
      </c>
      <c r="L252" s="83">
        <v>4.1522166046880873</v>
      </c>
      <c r="M252" s="83">
        <v>0.16817782977478793</v>
      </c>
      <c r="N252" s="111">
        <f t="shared" si="182"/>
        <v>100.00000000000001</v>
      </c>
      <c r="S252" s="112"/>
      <c r="T252" s="112">
        <f t="shared" si="183"/>
        <v>9.4325826264989754</v>
      </c>
      <c r="U252" s="83">
        <f t="shared" si="184"/>
        <v>80.109054443655197</v>
      </c>
      <c r="V252" s="83">
        <v>9.3176785191994309</v>
      </c>
      <c r="W252" s="83">
        <v>0.11490410729954455</v>
      </c>
      <c r="Y252" s="83" t="s">
        <v>389</v>
      </c>
      <c r="AA252" s="117">
        <f t="shared" si="185"/>
        <v>93.531055233182897</v>
      </c>
      <c r="AC252" s="84">
        <v>177.6</v>
      </c>
      <c r="AD252" s="84">
        <v>143</v>
      </c>
      <c r="AE252" s="84">
        <v>153</v>
      </c>
      <c r="AF252" s="84">
        <v>925.2</v>
      </c>
      <c r="AI252" s="84">
        <v>68.400000000000006</v>
      </c>
      <c r="AJ252" s="84">
        <v>62.3</v>
      </c>
      <c r="AK252" s="84">
        <v>146.1</v>
      </c>
      <c r="AT252" s="84"/>
      <c r="AX252" s="84">
        <v>42.9</v>
      </c>
      <c r="AY252" s="82">
        <v>141.1</v>
      </c>
      <c r="BA252" s="84">
        <v>15.6</v>
      </c>
      <c r="BB252" s="84"/>
      <c r="BC252" s="84"/>
      <c r="BD252" s="84">
        <v>19.399999999999999</v>
      </c>
      <c r="BE252" s="84"/>
      <c r="BF252" s="84">
        <v>22.1</v>
      </c>
      <c r="BG252" s="82">
        <v>28.5</v>
      </c>
      <c r="BH252" s="82">
        <v>129.19999999999999</v>
      </c>
      <c r="BI252" s="82">
        <v>118.2</v>
      </c>
      <c r="BJ252" s="82">
        <v>27.6</v>
      </c>
      <c r="BK252" s="82">
        <v>56.9</v>
      </c>
      <c r="BL252" s="82">
        <v>5.9</v>
      </c>
      <c r="BU252" s="114">
        <f t="shared" si="186"/>
        <v>268265.14061712322</v>
      </c>
      <c r="BV252" s="114">
        <f t="shared" si="187"/>
        <v>8266.8800262993136</v>
      </c>
      <c r="BW252" s="114">
        <f t="shared" si="188"/>
        <v>120329.37908035223</v>
      </c>
      <c r="BX252" s="114">
        <f t="shared" si="189"/>
        <v>65183.484098113382</v>
      </c>
      <c r="BY252" s="114">
        <f t="shared" si="190"/>
        <v>890.00869237797519</v>
      </c>
      <c r="BZ252" s="114">
        <f t="shared" si="191"/>
        <v>19221.801219145567</v>
      </c>
      <c r="CA252" s="114">
        <f t="shared" si="192"/>
        <v>2695.5489729141073</v>
      </c>
      <c r="CB252" s="114">
        <f t="shared" si="193"/>
        <v>8866.5846180060998</v>
      </c>
      <c r="CC252" s="114">
        <f t="shared" si="194"/>
        <v>34473.228419854386</v>
      </c>
      <c r="CD252" s="114">
        <f t="shared" si="195"/>
        <v>734.15566821131608</v>
      </c>
      <c r="CF252" s="83">
        <f t="shared" si="196"/>
        <v>3.3911225776899836</v>
      </c>
      <c r="CG252" s="118">
        <f t="shared" si="197"/>
        <v>0.15853777744911804</v>
      </c>
      <c r="CH252" s="111">
        <f t="shared" si="198"/>
        <v>1.2331838565022421E-2</v>
      </c>
      <c r="CI252" s="83">
        <f t="shared" si="199"/>
        <v>2.5243566176470589</v>
      </c>
      <c r="CJ252" s="83"/>
      <c r="CK252" s="83">
        <f t="shared" si="200"/>
        <v>2.2440251572327043</v>
      </c>
      <c r="CL252" s="114">
        <f t="shared" si="201"/>
        <v>102.33170606060607</v>
      </c>
      <c r="CO252" s="110">
        <f t="shared" si="202"/>
        <v>0.32161993899636343</v>
      </c>
      <c r="CP252" s="110">
        <f t="shared" si="203"/>
        <v>-2.7764452011866458</v>
      </c>
      <c r="CQ252" s="115">
        <f t="shared" si="204"/>
        <v>64.553393342419682</v>
      </c>
      <c r="CR252" s="115">
        <f t="shared" si="205"/>
        <v>70.420711974110034</v>
      </c>
    </row>
    <row r="253" spans="1:96" x14ac:dyDescent="0.25">
      <c r="A253" s="81" t="s">
        <v>370</v>
      </c>
      <c r="B253" s="82" t="s">
        <v>410</v>
      </c>
      <c r="C253" s="82" t="s">
        <v>390</v>
      </c>
      <c r="D253" s="83">
        <v>54.011525515574043</v>
      </c>
      <c r="E253" s="83">
        <v>1.4589260220297833</v>
      </c>
      <c r="F253" s="83">
        <v>24.166067464907627</v>
      </c>
      <c r="G253" s="83">
        <v>10.67100176113213</v>
      </c>
      <c r="H253" s="83">
        <v>0.10420900157355595</v>
      </c>
      <c r="I253" s="83">
        <v>2.9991350652869402</v>
      </c>
      <c r="J253" s="83">
        <v>0.5325079980408709</v>
      </c>
      <c r="K253" s="83">
        <v>0.64817998978751801</v>
      </c>
      <c r="L253" s="83">
        <v>5.1541772178280771</v>
      </c>
      <c r="M253" s="83">
        <v>0.25426996383947653</v>
      </c>
      <c r="N253" s="111">
        <f t="shared" si="182"/>
        <v>100.00000000000001</v>
      </c>
      <c r="S253" s="112"/>
      <c r="T253" s="112">
        <f t="shared" si="183"/>
        <v>10.775210762705687</v>
      </c>
      <c r="U253" s="83">
        <f t="shared" si="184"/>
        <v>78.177592980481677</v>
      </c>
      <c r="V253" s="83">
        <v>10.67100176113213</v>
      </c>
      <c r="W253" s="83">
        <v>0.10420900157355595</v>
      </c>
      <c r="Y253" s="83" t="s">
        <v>390</v>
      </c>
      <c r="AA253" s="117">
        <f t="shared" si="185"/>
        <v>95.341857501130619</v>
      </c>
      <c r="AC253" s="84">
        <v>183.9</v>
      </c>
      <c r="AD253" s="84">
        <v>142.80000000000001</v>
      </c>
      <c r="AE253" s="84">
        <v>95.2</v>
      </c>
      <c r="AF253" s="84">
        <v>1037.9000000000001</v>
      </c>
      <c r="AI253" s="84">
        <v>92.6</v>
      </c>
      <c r="AJ253" s="84">
        <v>23.4</v>
      </c>
      <c r="AK253" s="84">
        <v>76.5</v>
      </c>
      <c r="AT253" s="84"/>
      <c r="AX253" s="84">
        <v>47.9</v>
      </c>
      <c r="AY253" s="82">
        <v>106.4</v>
      </c>
      <c r="BA253" s="84">
        <v>19.399999999999999</v>
      </c>
      <c r="BB253" s="84"/>
      <c r="BC253" s="84"/>
      <c r="BD253" s="84">
        <v>19.2</v>
      </c>
      <c r="BE253" s="84"/>
      <c r="BF253" s="84">
        <v>108.8</v>
      </c>
      <c r="BG253" s="82">
        <v>32</v>
      </c>
      <c r="BH253" s="82">
        <v>115.7</v>
      </c>
      <c r="BI253" s="82">
        <v>109.3</v>
      </c>
      <c r="BJ253" s="82">
        <v>60.9</v>
      </c>
      <c r="BK253" s="82">
        <v>64.099999999999994</v>
      </c>
      <c r="BL253" s="82">
        <v>6</v>
      </c>
      <c r="BU253" s="114">
        <f t="shared" si="186"/>
        <v>252521.41799489158</v>
      </c>
      <c r="BV253" s="114">
        <f t="shared" si="187"/>
        <v>8746.979455896073</v>
      </c>
      <c r="BW253" s="114">
        <f t="shared" si="188"/>
        <v>127931.03113964637</v>
      </c>
      <c r="BX253" s="114">
        <f t="shared" si="189"/>
        <v>74650.898523107593</v>
      </c>
      <c r="BY253" s="114">
        <f t="shared" si="190"/>
        <v>807.1679890668496</v>
      </c>
      <c r="BZ253" s="114">
        <f t="shared" si="191"/>
        <v>18088.60314878944</v>
      </c>
      <c r="CA253" s="114">
        <f t="shared" si="192"/>
        <v>3806.4777174029082</v>
      </c>
      <c r="CB253" s="114">
        <f t="shared" si="193"/>
        <v>4809.3135275827135</v>
      </c>
      <c r="CC253" s="114">
        <f t="shared" si="194"/>
        <v>42791.873705717764</v>
      </c>
      <c r="CD253" s="114">
        <f t="shared" si="195"/>
        <v>1109.9782620492761</v>
      </c>
      <c r="CF253" s="83">
        <f t="shared" si="196"/>
        <v>4.1269576157462176</v>
      </c>
      <c r="CG253" s="118">
        <f t="shared" si="197"/>
        <v>0.13181890441791042</v>
      </c>
      <c r="CH253" s="111">
        <f t="shared" si="198"/>
        <v>9.7656249999999983E-3</v>
      </c>
      <c r="CI253" s="83">
        <f t="shared" si="199"/>
        <v>2.2350150927123758</v>
      </c>
      <c r="CJ253" s="83"/>
      <c r="CK253" s="83">
        <f t="shared" si="200"/>
        <v>2.0703598867771937</v>
      </c>
      <c r="CL253" s="114">
        <f t="shared" si="201"/>
        <v>72.930359999999993</v>
      </c>
      <c r="CO253" s="110">
        <f t="shared" si="202"/>
        <v>0.95262148164358962</v>
      </c>
      <c r="CP253" s="110">
        <f t="shared" si="203"/>
        <v>-2.0737551817926017</v>
      </c>
      <c r="CQ253" s="115">
        <f t="shared" si="204"/>
        <v>62.899650284426677</v>
      </c>
      <c r="CR253" s="115">
        <f t="shared" si="205"/>
        <v>68.956289027653881</v>
      </c>
    </row>
    <row r="254" spans="1:96" x14ac:dyDescent="0.25">
      <c r="A254" s="81" t="s">
        <v>370</v>
      </c>
      <c r="B254" s="82" t="s">
        <v>410</v>
      </c>
      <c r="C254" s="82" t="s">
        <v>391</v>
      </c>
      <c r="D254" s="83">
        <v>53.978450062163283</v>
      </c>
      <c r="E254" s="83">
        <v>1.46083713220058</v>
      </c>
      <c r="F254" s="83">
        <v>25.248653128885206</v>
      </c>
      <c r="G254" s="83">
        <v>9.7181931205967675</v>
      </c>
      <c r="H254" s="83">
        <v>0.11396601740571902</v>
      </c>
      <c r="I254" s="83">
        <v>3.0200994612515539</v>
      </c>
      <c r="J254" s="83">
        <v>0.31496062992125984</v>
      </c>
      <c r="K254" s="83">
        <v>1.0381268130957315</v>
      </c>
      <c r="L254" s="83">
        <v>4.9388727724823873</v>
      </c>
      <c r="M254" s="83">
        <v>0.16784086199751347</v>
      </c>
      <c r="N254" s="111">
        <f t="shared" si="182"/>
        <v>99.999999999999986</v>
      </c>
      <c r="S254" s="112"/>
      <c r="T254" s="112">
        <f t="shared" si="183"/>
        <v>9.8321591380024866</v>
      </c>
      <c r="U254" s="83">
        <f t="shared" si="184"/>
        <v>79.227103191048485</v>
      </c>
      <c r="V254" s="83">
        <v>9.7181931205967675</v>
      </c>
      <c r="W254" s="83">
        <v>0.11396601740571902</v>
      </c>
      <c r="Y254" s="83" t="s">
        <v>391</v>
      </c>
      <c r="AA254" s="117">
        <f t="shared" si="185"/>
        <v>94.913537934257661</v>
      </c>
      <c r="AC254" s="84">
        <v>185.8</v>
      </c>
      <c r="AD254" s="84">
        <v>165.1</v>
      </c>
      <c r="AE254" s="84">
        <v>153.4</v>
      </c>
      <c r="AF254" s="84">
        <v>1055.7</v>
      </c>
      <c r="AI254" s="84">
        <v>76.400000000000006</v>
      </c>
      <c r="AJ254" s="84">
        <v>40</v>
      </c>
      <c r="AK254" s="84">
        <v>95.7</v>
      </c>
      <c r="AT254" s="84"/>
      <c r="AX254" s="84">
        <v>43.1</v>
      </c>
      <c r="AY254" s="82">
        <v>138.30000000000001</v>
      </c>
      <c r="BA254" s="84">
        <v>20.8</v>
      </c>
      <c r="BB254" s="84"/>
      <c r="BC254" s="84"/>
      <c r="BD254" s="84">
        <v>17.7</v>
      </c>
      <c r="BE254" s="84"/>
      <c r="BF254" s="84">
        <v>17.899999999999999</v>
      </c>
      <c r="BG254" s="82">
        <v>25.5</v>
      </c>
      <c r="BH254" s="82">
        <v>127.9</v>
      </c>
      <c r="BI254" s="82">
        <v>116.7</v>
      </c>
      <c r="BJ254" s="82">
        <v>30.6</v>
      </c>
      <c r="BK254" s="82">
        <v>53.4</v>
      </c>
      <c r="BL254" s="82">
        <v>4.0999999999999996</v>
      </c>
      <c r="BU254" s="114">
        <f t="shared" si="186"/>
        <v>252366.77951141272</v>
      </c>
      <c r="BV254" s="114">
        <f t="shared" si="187"/>
        <v>8758.4375018487062</v>
      </c>
      <c r="BW254" s="114">
        <f t="shared" si="188"/>
        <v>133662.05462912249</v>
      </c>
      <c r="BX254" s="114">
        <f t="shared" si="189"/>
        <v>67985.355518923956</v>
      </c>
      <c r="BY254" s="114">
        <f t="shared" si="190"/>
        <v>882.74256256452895</v>
      </c>
      <c r="BZ254" s="114">
        <f t="shared" si="191"/>
        <v>18215.045149767378</v>
      </c>
      <c r="CA254" s="114">
        <f t="shared" si="192"/>
        <v>2251.4039677624564</v>
      </c>
      <c r="CB254" s="114">
        <f t="shared" si="193"/>
        <v>7702.6094668616652</v>
      </c>
      <c r="CC254" s="114">
        <f t="shared" si="194"/>
        <v>41004.337064244901</v>
      </c>
      <c r="CD254" s="114">
        <f t="shared" si="195"/>
        <v>732.68468476467581</v>
      </c>
      <c r="CF254" s="83">
        <f t="shared" si="196"/>
        <v>3.7323737031632986</v>
      </c>
      <c r="CG254" s="118">
        <f t="shared" si="197"/>
        <v>0.15667081872455901</v>
      </c>
      <c r="CH254" s="111">
        <f t="shared" si="198"/>
        <v>1.1727078891257995E-2</v>
      </c>
      <c r="CI254" s="83">
        <f t="shared" si="199"/>
        <v>2.1378744357816988</v>
      </c>
      <c r="CJ254" s="83"/>
      <c r="CK254" s="83">
        <f t="shared" si="200"/>
        <v>1.9676945668135095</v>
      </c>
      <c r="CL254" s="114">
        <f t="shared" si="201"/>
        <v>94.671744680851091</v>
      </c>
      <c r="CO254" s="110">
        <f t="shared" si="202"/>
        <v>1.1787878159966869</v>
      </c>
      <c r="CP254" s="110">
        <f t="shared" si="203"/>
        <v>-1.6100012432656436</v>
      </c>
      <c r="CQ254" s="115">
        <f t="shared" si="204"/>
        <v>65.996125930003146</v>
      </c>
      <c r="CR254" s="115">
        <f t="shared" si="205"/>
        <v>71.739770385634387</v>
      </c>
    </row>
    <row r="255" spans="1:96" x14ac:dyDescent="0.25">
      <c r="A255" s="81" t="s">
        <v>370</v>
      </c>
      <c r="B255" s="82" t="s">
        <v>410</v>
      </c>
      <c r="C255" s="82" t="s">
        <v>392</v>
      </c>
      <c r="D255" s="83">
        <v>55.778104026845639</v>
      </c>
      <c r="E255" s="83">
        <v>1.3947147651006713</v>
      </c>
      <c r="F255" s="83">
        <v>23.636744966442954</v>
      </c>
      <c r="G255" s="83">
        <v>9.4484060402684573</v>
      </c>
      <c r="H255" s="83">
        <v>0.10276845637583894</v>
      </c>
      <c r="I255" s="83">
        <v>3.0757130872483223</v>
      </c>
      <c r="J255" s="83">
        <v>0.33976510067114096</v>
      </c>
      <c r="K255" s="83">
        <v>1.1419882550335572</v>
      </c>
      <c r="L255" s="83">
        <v>4.8961828859060406</v>
      </c>
      <c r="M255" s="83">
        <v>0.18561241610738255</v>
      </c>
      <c r="N255" s="111">
        <f t="shared" si="182"/>
        <v>100</v>
      </c>
      <c r="S255" s="112"/>
      <c r="T255" s="112">
        <f t="shared" si="183"/>
        <v>9.5511744966442969</v>
      </c>
      <c r="U255" s="83">
        <f t="shared" si="184"/>
        <v>79.414848993288587</v>
      </c>
      <c r="V255" s="83">
        <v>9.4484060402684573</v>
      </c>
      <c r="W255" s="83">
        <v>0.10276845637583894</v>
      </c>
      <c r="Y255" s="83" t="s">
        <v>392</v>
      </c>
      <c r="AA255" s="117">
        <f t="shared" si="185"/>
        <v>94.100947689224739</v>
      </c>
      <c r="AC255" s="84">
        <v>193</v>
      </c>
      <c r="AD255" s="84">
        <v>170</v>
      </c>
      <c r="AE255" s="84">
        <v>130</v>
      </c>
      <c r="AF255" s="84">
        <v>1047</v>
      </c>
      <c r="AI255" s="84">
        <v>87</v>
      </c>
      <c r="AJ255" s="84">
        <v>35</v>
      </c>
      <c r="AK255" s="84">
        <v>87</v>
      </c>
      <c r="AT255" s="84"/>
      <c r="AX255" s="84">
        <v>48</v>
      </c>
      <c r="AY255" s="82">
        <v>147</v>
      </c>
      <c r="BA255" s="84">
        <v>26</v>
      </c>
      <c r="BB255" s="84"/>
      <c r="BC255" s="84"/>
      <c r="BD255" s="84">
        <v>10</v>
      </c>
      <c r="BE255" s="84"/>
      <c r="BF255" s="84">
        <v>22</v>
      </c>
      <c r="BG255" s="82">
        <v>21</v>
      </c>
      <c r="BH255" s="82">
        <v>132</v>
      </c>
      <c r="BI255" s="82">
        <v>110</v>
      </c>
      <c r="BJ255" s="82">
        <v>25</v>
      </c>
      <c r="BK255" s="82">
        <v>50</v>
      </c>
      <c r="BL255" s="82">
        <v>5</v>
      </c>
      <c r="BU255" s="114">
        <f t="shared" si="186"/>
        <v>260780.74609953802</v>
      </c>
      <c r="BV255" s="114">
        <f t="shared" si="187"/>
        <v>8362.0013715276909</v>
      </c>
      <c r="BW255" s="114">
        <f t="shared" si="188"/>
        <v>125128.88829483584</v>
      </c>
      <c r="BX255" s="114">
        <f t="shared" si="189"/>
        <v>66098.011817998777</v>
      </c>
      <c r="BY255" s="114">
        <f t="shared" si="190"/>
        <v>796.01000892268303</v>
      </c>
      <c r="BZ255" s="114">
        <f t="shared" si="191"/>
        <v>18550.466125622792</v>
      </c>
      <c r="CA255" s="114">
        <f t="shared" si="192"/>
        <v>2428.71147403234</v>
      </c>
      <c r="CB255" s="114">
        <f t="shared" si="193"/>
        <v>8473.232203718404</v>
      </c>
      <c r="CC255" s="114">
        <f t="shared" si="194"/>
        <v>40649.909935009273</v>
      </c>
      <c r="CD255" s="114">
        <f t="shared" si="195"/>
        <v>810.26379968223807</v>
      </c>
      <c r="CF255" s="83">
        <f t="shared" si="196"/>
        <v>3.5631456034789895</v>
      </c>
      <c r="CG255" s="118">
        <f t="shared" si="197"/>
        <v>0.1846710447761194</v>
      </c>
      <c r="CH255" s="111">
        <f t="shared" si="198"/>
        <v>1.0876803551609323E-2</v>
      </c>
      <c r="CI255" s="83">
        <f t="shared" si="199"/>
        <v>2.3598047914818099</v>
      </c>
      <c r="CJ255" s="83"/>
      <c r="CK255" s="83">
        <f t="shared" si="200"/>
        <v>1.9297494110087814</v>
      </c>
      <c r="CL255" s="114">
        <f t="shared" si="201"/>
        <v>105.39789473684209</v>
      </c>
      <c r="CO255" s="110">
        <f t="shared" si="202"/>
        <v>0.14953334731544032</v>
      </c>
      <c r="CP255" s="110">
        <f t="shared" si="203"/>
        <v>-1.6451390520134215</v>
      </c>
      <c r="CQ255" s="115">
        <f t="shared" si="204"/>
        <v>65.163520444250366</v>
      </c>
      <c r="CR255" s="115">
        <f t="shared" si="205"/>
        <v>71.001071001070997</v>
      </c>
    </row>
    <row r="256" spans="1:96" x14ac:dyDescent="0.25">
      <c r="A256" s="81" t="s">
        <v>370</v>
      </c>
      <c r="B256" s="82" t="s">
        <v>411</v>
      </c>
      <c r="C256" s="82" t="s">
        <v>393</v>
      </c>
      <c r="D256" s="83">
        <v>53.524157060442754</v>
      </c>
      <c r="E256" s="83">
        <v>1.5714481580307329</v>
      </c>
      <c r="F256" s="83">
        <v>24.995517681428435</v>
      </c>
      <c r="G256" s="83">
        <v>10.008753704504468</v>
      </c>
      <c r="H256" s="83">
        <v>0.1191769408439415</v>
      </c>
      <c r="I256" s="83">
        <v>3.1660989063142684</v>
      </c>
      <c r="J256" s="83">
        <v>0.48830905850216738</v>
      </c>
      <c r="K256" s="83">
        <v>1.1063416897813683</v>
      </c>
      <c r="L256" s="83">
        <v>4.8250841093896666</v>
      </c>
      <c r="M256" s="83">
        <v>0.19511269076220511</v>
      </c>
      <c r="N256" s="111">
        <f t="shared" si="182"/>
        <v>100.00000000000001</v>
      </c>
      <c r="S256" s="112"/>
      <c r="T256" s="112">
        <f t="shared" si="183"/>
        <v>10.127930645348409</v>
      </c>
      <c r="U256" s="83">
        <f t="shared" si="184"/>
        <v>78.519674741871185</v>
      </c>
      <c r="V256" s="83">
        <v>10.008753704504468</v>
      </c>
      <c r="W256" s="83">
        <v>0.1191769408439415</v>
      </c>
      <c r="Y256" s="83" t="s">
        <v>393</v>
      </c>
      <c r="AA256" s="117">
        <f t="shared" si="185"/>
        <v>94.002855782960509</v>
      </c>
      <c r="AC256" s="84">
        <v>192.5</v>
      </c>
      <c r="AD256" s="84">
        <v>157.30000000000001</v>
      </c>
      <c r="AE256" s="84">
        <v>149.6</v>
      </c>
      <c r="AF256" s="84">
        <v>954.1</v>
      </c>
      <c r="AI256" s="84">
        <v>79.599999999999994</v>
      </c>
      <c r="AJ256" s="84">
        <v>59.7</v>
      </c>
      <c r="AK256" s="84">
        <v>154.19999999999999</v>
      </c>
      <c r="AT256" s="84"/>
      <c r="AX256" s="84">
        <v>48.5</v>
      </c>
      <c r="AY256" s="82">
        <v>147.69999999999999</v>
      </c>
      <c r="BA256" s="84">
        <v>25.1</v>
      </c>
      <c r="BB256" s="84"/>
      <c r="BC256" s="84"/>
      <c r="BD256" s="84">
        <v>12.3</v>
      </c>
      <c r="BE256" s="84"/>
      <c r="BF256" s="84">
        <v>23.2</v>
      </c>
      <c r="BG256" s="82">
        <v>28.6</v>
      </c>
      <c r="BH256" s="82">
        <v>134.30000000000001</v>
      </c>
      <c r="BI256" s="82">
        <v>111.8</v>
      </c>
      <c r="BJ256" s="82">
        <v>40.5</v>
      </c>
      <c r="BK256" s="82">
        <v>54.6</v>
      </c>
      <c r="BL256" s="82">
        <v>4.8</v>
      </c>
      <c r="BU256" s="114">
        <f t="shared" si="186"/>
        <v>250242.8122306414</v>
      </c>
      <c r="BV256" s="114">
        <f t="shared" si="187"/>
        <v>9421.6050346245302</v>
      </c>
      <c r="BW256" s="114">
        <f t="shared" si="188"/>
        <v>132321.99883153912</v>
      </c>
      <c r="BX256" s="114">
        <f t="shared" si="189"/>
        <v>70018.023974018215</v>
      </c>
      <c r="BY256" s="114">
        <f t="shared" si="190"/>
        <v>923.10462850220586</v>
      </c>
      <c r="BZ256" s="114">
        <f t="shared" si="191"/>
        <v>19095.607700033936</v>
      </c>
      <c r="CA256" s="114">
        <f t="shared" si="192"/>
        <v>3490.5345219844603</v>
      </c>
      <c r="CB256" s="114">
        <f t="shared" si="193"/>
        <v>8208.7446984262242</v>
      </c>
      <c r="CC256" s="114">
        <f t="shared" si="194"/>
        <v>40059.621759663656</v>
      </c>
      <c r="CD256" s="114">
        <f t="shared" si="195"/>
        <v>851.73585635428742</v>
      </c>
      <c r="CF256" s="83">
        <f t="shared" si="196"/>
        <v>3.6667083380590073</v>
      </c>
      <c r="CG256" s="118">
        <f t="shared" si="197"/>
        <v>0.16000353095363884</v>
      </c>
      <c r="CH256" s="111">
        <f t="shared" si="198"/>
        <v>1.19072708113804E-2</v>
      </c>
      <c r="CI256" s="83">
        <f t="shared" si="199"/>
        <v>2.1413502109704643</v>
      </c>
      <c r="CJ256" s="83"/>
      <c r="CK256" s="83">
        <f t="shared" si="200"/>
        <v>2.0743169398907106</v>
      </c>
      <c r="CL256" s="114">
        <f t="shared" si="201"/>
        <v>93.989737583892605</v>
      </c>
      <c r="CO256" s="110">
        <f t="shared" si="202"/>
        <v>1.1116294546336647</v>
      </c>
      <c r="CP256" s="110">
        <f t="shared" si="203"/>
        <v>-1.8035894090722122</v>
      </c>
      <c r="CQ256" s="115">
        <f t="shared" si="204"/>
        <v>65.098869874697556</v>
      </c>
      <c r="CR256" s="115">
        <f t="shared" si="205"/>
        <v>70.924108211635144</v>
      </c>
    </row>
    <row r="257" spans="1:212" x14ac:dyDescent="0.25">
      <c r="A257" s="81" t="s">
        <v>370</v>
      </c>
      <c r="B257" s="82" t="s">
        <v>411</v>
      </c>
      <c r="C257" s="82" t="s">
        <v>394</v>
      </c>
      <c r="D257" s="83">
        <v>53.377237596870764</v>
      </c>
      <c r="E257" s="83">
        <v>1.6359231955033084</v>
      </c>
      <c r="F257" s="83">
        <v>25.482649776109227</v>
      </c>
      <c r="G257" s="83">
        <v>9.8574859216224997</v>
      </c>
      <c r="H257" s="83">
        <v>0.11954823351754945</v>
      </c>
      <c r="I257" s="83">
        <v>2.9991925250893985</v>
      </c>
      <c r="J257" s="83">
        <v>0.29257857150347633</v>
      </c>
      <c r="K257" s="83">
        <v>1.3422959552847658</v>
      </c>
      <c r="L257" s="83">
        <v>4.7525666166801237</v>
      </c>
      <c r="M257" s="83">
        <v>0.14052160781887393</v>
      </c>
      <c r="N257" s="111">
        <f t="shared" si="182"/>
        <v>99.999999999999986</v>
      </c>
      <c r="S257" s="112"/>
      <c r="T257" s="112">
        <f t="shared" si="183"/>
        <v>9.9770341551400499</v>
      </c>
      <c r="U257" s="83">
        <f t="shared" si="184"/>
        <v>78.859887372979983</v>
      </c>
      <c r="V257" s="83">
        <v>9.8574859216224997</v>
      </c>
      <c r="W257" s="83">
        <v>0.11954823351754945</v>
      </c>
      <c r="Y257" s="83" t="s">
        <v>394</v>
      </c>
      <c r="AA257" s="117">
        <f t="shared" si="185"/>
        <v>93.971151243280872</v>
      </c>
      <c r="AC257" s="84">
        <v>144</v>
      </c>
      <c r="AD257" s="84">
        <v>168.1</v>
      </c>
      <c r="AE257" s="84">
        <v>160.9</v>
      </c>
      <c r="AF257" s="84">
        <v>1145.7</v>
      </c>
      <c r="AI257" s="84">
        <v>110.6</v>
      </c>
      <c r="AJ257" s="84">
        <v>27.6</v>
      </c>
      <c r="AK257" s="84">
        <v>89.5</v>
      </c>
      <c r="AT257" s="84"/>
      <c r="AX257" s="84">
        <v>45.9</v>
      </c>
      <c r="AY257" s="82">
        <v>141</v>
      </c>
      <c r="BA257" s="84">
        <v>17.8</v>
      </c>
      <c r="BB257" s="84"/>
      <c r="BC257" s="84"/>
      <c r="BD257" s="84">
        <v>27.3</v>
      </c>
      <c r="BE257" s="84"/>
      <c r="BF257" s="84">
        <v>11.3</v>
      </c>
      <c r="BG257" s="82">
        <v>25.2</v>
      </c>
      <c r="BH257" s="82">
        <v>106</v>
      </c>
      <c r="BI257" s="82">
        <v>110.1</v>
      </c>
      <c r="BJ257" s="82">
        <v>20.399999999999999</v>
      </c>
      <c r="BK257" s="82">
        <v>57.1</v>
      </c>
      <c r="BL257" s="82">
        <v>2.8</v>
      </c>
      <c r="BU257" s="114">
        <f t="shared" si="186"/>
        <v>249555.91603731783</v>
      </c>
      <c r="BV257" s="114">
        <f t="shared" si="187"/>
        <v>9808.164613160332</v>
      </c>
      <c r="BW257" s="114">
        <f t="shared" si="188"/>
        <v>134900.79288912527</v>
      </c>
      <c r="BX257" s="114">
        <f t="shared" si="189"/>
        <v>68959.803184394885</v>
      </c>
      <c r="BY257" s="114">
        <f t="shared" si="190"/>
        <v>925.9805370723484</v>
      </c>
      <c r="BZ257" s="114">
        <f t="shared" si="191"/>
        <v>18088.949704560036</v>
      </c>
      <c r="CA257" s="114">
        <f t="shared" si="192"/>
        <v>2091.4123677295042</v>
      </c>
      <c r="CB257" s="114">
        <f t="shared" si="193"/>
        <v>9959.4590969813653</v>
      </c>
      <c r="CC257" s="114">
        <f t="shared" si="194"/>
        <v>39457.55488102619</v>
      </c>
      <c r="CD257" s="114">
        <f t="shared" si="195"/>
        <v>613.42648448101011</v>
      </c>
      <c r="CF257" s="83">
        <f t="shared" si="196"/>
        <v>3.8122613148186728</v>
      </c>
      <c r="CG257" s="118">
        <f t="shared" si="197"/>
        <v>0.15227101904948942</v>
      </c>
      <c r="CH257" s="111">
        <f t="shared" si="198"/>
        <v>1.2127659574468083E-2</v>
      </c>
      <c r="CI257" s="83">
        <f t="shared" si="199"/>
        <v>2.0946502057613166</v>
      </c>
      <c r="CJ257" s="83"/>
      <c r="CK257" s="83">
        <f t="shared" si="200"/>
        <v>2.0741394527802299</v>
      </c>
      <c r="CL257" s="114">
        <f t="shared" si="201"/>
        <v>86.189865384615388</v>
      </c>
      <c r="CO257" s="110">
        <f t="shared" si="202"/>
        <v>1.5166926037395498</v>
      </c>
      <c r="CP257" s="110">
        <f t="shared" si="203"/>
        <v>-1.3534820939816914</v>
      </c>
      <c r="CQ257" s="115">
        <f t="shared" si="204"/>
        <v>65.873845406206954</v>
      </c>
      <c r="CR257" s="115">
        <f t="shared" si="205"/>
        <v>71.622258901202557</v>
      </c>
    </row>
    <row r="258" spans="1:212" x14ac:dyDescent="0.25">
      <c r="A258" s="81" t="s">
        <v>370</v>
      </c>
      <c r="B258" s="82" t="s">
        <v>412</v>
      </c>
      <c r="C258" s="82" t="s">
        <v>395</v>
      </c>
      <c r="D258" s="83">
        <v>62.780875499334215</v>
      </c>
      <c r="E258" s="83">
        <v>1.0194740346205058</v>
      </c>
      <c r="F258" s="83">
        <v>20.108605193075896</v>
      </c>
      <c r="G258" s="83">
        <v>6.2104693741677757</v>
      </c>
      <c r="H258" s="83">
        <v>9.6746005326231677E-2</v>
      </c>
      <c r="I258" s="83">
        <v>2.2667693075898798</v>
      </c>
      <c r="J258" s="83">
        <v>1.4439081225033286</v>
      </c>
      <c r="K258" s="83">
        <v>1.614513981358189</v>
      </c>
      <c r="L258" s="83">
        <v>4.3088382157123837</v>
      </c>
      <c r="M258" s="83">
        <v>0.14980026631158452</v>
      </c>
      <c r="N258" s="111">
        <f t="shared" si="182"/>
        <v>100</v>
      </c>
      <c r="S258" s="112"/>
      <c r="T258" s="112">
        <f t="shared" si="183"/>
        <v>6.3072153794940071</v>
      </c>
      <c r="U258" s="83">
        <f t="shared" si="184"/>
        <v>82.889480692410103</v>
      </c>
      <c r="V258" s="83">
        <v>6.2104693741677757</v>
      </c>
      <c r="W258" s="83">
        <v>9.6746005326231677E-2</v>
      </c>
      <c r="Y258" s="83" t="s">
        <v>395</v>
      </c>
      <c r="AA258" s="117">
        <f t="shared" si="185"/>
        <v>86.798383475527615</v>
      </c>
      <c r="AC258" s="84">
        <v>112.1</v>
      </c>
      <c r="AD258" s="84">
        <v>114.7</v>
      </c>
      <c r="AE258" s="84">
        <v>148.4</v>
      </c>
      <c r="AF258" s="84">
        <v>1143.9000000000001</v>
      </c>
      <c r="AI258" s="84">
        <v>76.900000000000006</v>
      </c>
      <c r="AJ258" s="84">
        <v>49</v>
      </c>
      <c r="AK258" s="84">
        <v>90.1</v>
      </c>
      <c r="AT258" s="84"/>
      <c r="AX258" s="84">
        <v>35.5</v>
      </c>
      <c r="AY258" s="82">
        <v>240.9</v>
      </c>
      <c r="BA258" s="84">
        <v>18.2</v>
      </c>
      <c r="BB258" s="84"/>
      <c r="BC258" s="84"/>
      <c r="BD258" s="84">
        <v>14.8</v>
      </c>
      <c r="BE258" s="84"/>
      <c r="BF258" s="84">
        <v>25</v>
      </c>
      <c r="BG258" s="82">
        <v>16.100000000000001</v>
      </c>
      <c r="BH258" s="82">
        <v>97</v>
      </c>
      <c r="BI258" s="82">
        <v>74.3</v>
      </c>
      <c r="BJ258" s="82">
        <v>9.1</v>
      </c>
      <c r="BK258" s="82">
        <v>29.1</v>
      </c>
      <c r="BL258" s="82">
        <v>6</v>
      </c>
      <c r="BU258" s="114">
        <f t="shared" si="186"/>
        <v>293520.97636052355</v>
      </c>
      <c r="BV258" s="114">
        <f t="shared" si="187"/>
        <v>6112.2485321349641</v>
      </c>
      <c r="BW258" s="114">
        <f t="shared" si="188"/>
        <v>106451.51929935988</v>
      </c>
      <c r="BX258" s="114">
        <f t="shared" si="189"/>
        <v>43446.447616618054</v>
      </c>
      <c r="BY258" s="114">
        <f t="shared" si="190"/>
        <v>749.36212218006051</v>
      </c>
      <c r="BZ258" s="114">
        <f t="shared" si="191"/>
        <v>13671.505131405827</v>
      </c>
      <c r="CA258" s="114">
        <f t="shared" si="192"/>
        <v>10321.355011580776</v>
      </c>
      <c r="CB258" s="114">
        <f t="shared" si="193"/>
        <v>11979.240416790306</v>
      </c>
      <c r="CC258" s="114">
        <f t="shared" si="194"/>
        <v>35773.558601625271</v>
      </c>
      <c r="CD258" s="114">
        <f t="shared" si="195"/>
        <v>653.93110827680221</v>
      </c>
      <c r="CF258" s="83">
        <f t="shared" si="196"/>
        <v>3.1778832834443369</v>
      </c>
      <c r="CG258" s="118">
        <f t="shared" si="197"/>
        <v>0.32147341434761678</v>
      </c>
      <c r="CH258" s="111">
        <f t="shared" si="198"/>
        <v>1.557788944723618E-2</v>
      </c>
      <c r="CI258" s="83">
        <f t="shared" si="199"/>
        <v>3.1220900155199174</v>
      </c>
      <c r="CJ258" s="83"/>
      <c r="CK258" s="83">
        <f t="shared" si="200"/>
        <v>1.4413326895219698</v>
      </c>
      <c r="CL258" s="114">
        <f t="shared" si="201"/>
        <v>236.29831836734698</v>
      </c>
      <c r="CO258" s="110">
        <f t="shared" si="202"/>
        <v>-0.93458430426098715</v>
      </c>
      <c r="CP258" s="110">
        <f t="shared" si="203"/>
        <v>1.7243591877496911E-2</v>
      </c>
      <c r="CQ258" s="115">
        <f t="shared" si="204"/>
        <v>70.662732608021471</v>
      </c>
      <c r="CR258" s="115">
        <f t="shared" si="205"/>
        <v>75.845562269481277</v>
      </c>
      <c r="GU258" s="171"/>
      <c r="GV258" s="171"/>
      <c r="GW258" s="171"/>
      <c r="GX258" s="171"/>
      <c r="GY258" s="171"/>
      <c r="GZ258" s="171"/>
      <c r="HA258" s="171"/>
      <c r="HB258" s="171"/>
      <c r="HC258" s="171"/>
      <c r="HD258" s="171"/>
    </row>
    <row r="259" spans="1:212" x14ac:dyDescent="0.25">
      <c r="A259" s="81" t="s">
        <v>370</v>
      </c>
      <c r="B259" s="82" t="s">
        <v>412</v>
      </c>
      <c r="C259" s="82" t="s">
        <v>396</v>
      </c>
      <c r="D259" s="83">
        <v>64.162216740051406</v>
      </c>
      <c r="E259" s="83">
        <v>0.99928176623052167</v>
      </c>
      <c r="F259" s="83">
        <v>19.923180214221027</v>
      </c>
      <c r="G259" s="83">
        <v>5.7770977110202031</v>
      </c>
      <c r="H259" s="83">
        <v>7.3905213960798993E-2</v>
      </c>
      <c r="I259" s="83">
        <v>2.1359647753177402</v>
      </c>
      <c r="J259" s="83">
        <v>1.0731869801913205</v>
      </c>
      <c r="K259" s="83">
        <v>1.7424975798644722</v>
      </c>
      <c r="L259" s="83">
        <v>3.9960861464155966</v>
      </c>
      <c r="M259" s="83">
        <v>0.1165828727268942</v>
      </c>
      <c r="N259" s="111">
        <f t="shared" si="182"/>
        <v>99.999999999999986</v>
      </c>
      <c r="S259" s="112"/>
      <c r="T259" s="112">
        <f t="shared" si="183"/>
        <v>5.8510029249810023</v>
      </c>
      <c r="U259" s="83">
        <f t="shared" si="184"/>
        <v>84.085396954272426</v>
      </c>
      <c r="V259" s="83">
        <v>5.7770977110202031</v>
      </c>
      <c r="W259" s="83">
        <v>7.3905213960798993E-2</v>
      </c>
      <c r="Y259" s="83" t="s">
        <v>396</v>
      </c>
      <c r="AA259" s="117">
        <f t="shared" si="185"/>
        <v>87.617303730830855</v>
      </c>
      <c r="AC259" s="84">
        <v>113.3</v>
      </c>
      <c r="AD259" s="84">
        <v>107.8</v>
      </c>
      <c r="AE259" s="84">
        <v>113.8</v>
      </c>
      <c r="AF259" s="84">
        <v>1068</v>
      </c>
      <c r="AI259" s="84">
        <v>87.2</v>
      </c>
      <c r="AJ259" s="84">
        <v>51.5</v>
      </c>
      <c r="AK259" s="84">
        <v>92.2</v>
      </c>
      <c r="AT259" s="84"/>
      <c r="AX259" s="84">
        <v>28.4</v>
      </c>
      <c r="AY259" s="82">
        <v>245.7</v>
      </c>
      <c r="BA259" s="84">
        <v>13.5</v>
      </c>
      <c r="BB259" s="84"/>
      <c r="BC259" s="84"/>
      <c r="BD259" s="84">
        <v>19</v>
      </c>
      <c r="BE259" s="84"/>
      <c r="BF259" s="84">
        <v>18.2</v>
      </c>
      <c r="BG259" s="82">
        <v>16.100000000000001</v>
      </c>
      <c r="BH259" s="82">
        <v>100.7</v>
      </c>
      <c r="BI259" s="82">
        <v>75.3</v>
      </c>
      <c r="BJ259" s="82">
        <v>5.9</v>
      </c>
      <c r="BK259" s="82">
        <v>29.4</v>
      </c>
      <c r="BL259" s="82">
        <v>5.3</v>
      </c>
      <c r="BU259" s="114">
        <f t="shared" si="186"/>
        <v>299979.19514829223</v>
      </c>
      <c r="BV259" s="114">
        <f t="shared" si="187"/>
        <v>5991.1859462956909</v>
      </c>
      <c r="BW259" s="114">
        <f t="shared" si="188"/>
        <v>105469.91115072762</v>
      </c>
      <c r="BX259" s="114">
        <f t="shared" si="189"/>
        <v>40414.718752486791</v>
      </c>
      <c r="BY259" s="114">
        <f t="shared" si="190"/>
        <v>572.44500986977266</v>
      </c>
      <c r="BZ259" s="114">
        <f t="shared" si="191"/>
        <v>12882.58725247483</v>
      </c>
      <c r="CA259" s="114">
        <f t="shared" si="192"/>
        <v>7671.3633254981496</v>
      </c>
      <c r="CB259" s="114">
        <f t="shared" si="193"/>
        <v>12928.8427823412</v>
      </c>
      <c r="CC259" s="114">
        <f t="shared" si="194"/>
        <v>33176.97596875461</v>
      </c>
      <c r="CD259" s="114">
        <f t="shared" si="195"/>
        <v>508.92544483077228</v>
      </c>
      <c r="CF259" s="83">
        <f t="shared" si="196"/>
        <v>3.1371585505638904</v>
      </c>
      <c r="CG259" s="118">
        <f t="shared" si="197"/>
        <v>0.42921153257305023</v>
      </c>
      <c r="CH259" s="111">
        <f t="shared" si="198"/>
        <v>1.2792792792792792E-2</v>
      </c>
      <c r="CI259" s="83">
        <f t="shared" si="199"/>
        <v>3.2204806687565304</v>
      </c>
      <c r="CJ259" s="83"/>
      <c r="CK259" s="83">
        <f t="shared" si="200"/>
        <v>1.4456889815056004</v>
      </c>
      <c r="CL259" s="114">
        <f t="shared" si="201"/>
        <v>245.87659687500002</v>
      </c>
      <c r="CO259" s="110">
        <f t="shared" si="202"/>
        <v>-0.92490407935963148</v>
      </c>
      <c r="CP259" s="110">
        <f t="shared" si="203"/>
        <v>-0.1665845277873208</v>
      </c>
      <c r="CQ259" s="115">
        <f t="shared" si="204"/>
        <v>72.014213866635913</v>
      </c>
      <c r="CR259" s="115">
        <f t="shared" si="205"/>
        <v>77.077963917525778</v>
      </c>
      <c r="GU259" s="171"/>
      <c r="GV259" s="171"/>
      <c r="GW259" s="171"/>
      <c r="GX259" s="171"/>
      <c r="GY259" s="171"/>
      <c r="GZ259" s="171"/>
      <c r="HA259" s="171"/>
      <c r="HB259" s="171"/>
      <c r="HC259" s="171"/>
      <c r="HD259" s="171"/>
    </row>
    <row r="260" spans="1:212" x14ac:dyDescent="0.25">
      <c r="A260" s="81" t="s">
        <v>370</v>
      </c>
      <c r="B260" s="82" t="s">
        <v>413</v>
      </c>
      <c r="C260" s="82" t="s">
        <v>397</v>
      </c>
      <c r="D260" s="83">
        <v>58.171254841530953</v>
      </c>
      <c r="E260" s="83">
        <v>1.2494273457998415</v>
      </c>
      <c r="F260" s="83">
        <v>23.364291366457039</v>
      </c>
      <c r="G260" s="83">
        <v>8.235808587730622</v>
      </c>
      <c r="H260" s="83">
        <v>9.6830619299487719E-2</v>
      </c>
      <c r="I260" s="83">
        <v>2.474907334138519</v>
      </c>
      <c r="J260" s="83">
        <v>0.31339802590479354</v>
      </c>
      <c r="K260" s="83">
        <v>0.81004539586023061</v>
      </c>
      <c r="L260" s="83">
        <v>5.1434759068760147</v>
      </c>
      <c r="M260" s="83">
        <v>0.14056057640248218</v>
      </c>
      <c r="N260" s="111">
        <f t="shared" si="182"/>
        <v>99.999999999999972</v>
      </c>
      <c r="S260" s="112"/>
      <c r="T260" s="112">
        <f t="shared" si="183"/>
        <v>8.332639207030109</v>
      </c>
      <c r="U260" s="83">
        <f t="shared" si="184"/>
        <v>81.535546207987991</v>
      </c>
      <c r="V260" s="83">
        <v>8.235808587730622</v>
      </c>
      <c r="W260" s="83">
        <v>9.6830619299487719E-2</v>
      </c>
      <c r="Y260" s="83" t="s">
        <v>397</v>
      </c>
      <c r="AA260" s="117">
        <f t="shared" si="185"/>
        <v>95.41221990730898</v>
      </c>
      <c r="AC260" s="84">
        <v>161</v>
      </c>
      <c r="AD260" s="84">
        <v>136</v>
      </c>
      <c r="AE260" s="84">
        <v>105</v>
      </c>
      <c r="AF260" s="84">
        <v>1288</v>
      </c>
      <c r="AI260" s="84">
        <v>99</v>
      </c>
      <c r="AJ260" s="84">
        <v>41</v>
      </c>
      <c r="AK260" s="84">
        <v>97</v>
      </c>
      <c r="AT260" s="84"/>
      <c r="AX260" s="84">
        <v>38</v>
      </c>
      <c r="AY260" s="82">
        <v>144</v>
      </c>
      <c r="BA260" s="84">
        <v>23</v>
      </c>
      <c r="BB260" s="84"/>
      <c r="BC260" s="84"/>
      <c r="BD260" s="84">
        <v>12</v>
      </c>
      <c r="BE260" s="84"/>
      <c r="BF260" s="84">
        <v>21</v>
      </c>
      <c r="BG260" s="82">
        <v>22</v>
      </c>
      <c r="BH260" s="82">
        <v>113</v>
      </c>
      <c r="BI260" s="82">
        <v>85</v>
      </c>
      <c r="BJ260" s="82">
        <v>20</v>
      </c>
      <c r="BK260" s="82">
        <v>49</v>
      </c>
      <c r="BL260" s="82">
        <v>7</v>
      </c>
      <c r="BU260" s="114">
        <f t="shared" si="186"/>
        <v>271969.50315520959</v>
      </c>
      <c r="BV260" s="114">
        <f t="shared" si="187"/>
        <v>7490.9317952537449</v>
      </c>
      <c r="BW260" s="114">
        <f t="shared" si="188"/>
        <v>123686.56549926633</v>
      </c>
      <c r="BX260" s="114">
        <f t="shared" si="189"/>
        <v>57615.069784524982</v>
      </c>
      <c r="BY260" s="114">
        <f t="shared" si="190"/>
        <v>750.01751364921131</v>
      </c>
      <c r="BZ260" s="114">
        <f t="shared" si="191"/>
        <v>14926.842447149669</v>
      </c>
      <c r="CA260" s="114">
        <f t="shared" si="192"/>
        <v>2240.2341498598403</v>
      </c>
      <c r="CB260" s="114">
        <f t="shared" si="193"/>
        <v>6010.3093919079229</v>
      </c>
      <c r="CC260" s="114">
        <f t="shared" si="194"/>
        <v>42703.027488874017</v>
      </c>
      <c r="CD260" s="114">
        <f t="shared" si="195"/>
        <v>613.59659612162557</v>
      </c>
      <c r="CF260" s="83">
        <f t="shared" si="196"/>
        <v>3.859829698646466</v>
      </c>
      <c r="CG260" s="118">
        <f t="shared" si="197"/>
        <v>0.19199551661049591</v>
      </c>
      <c r="CH260" s="111">
        <f t="shared" si="198"/>
        <v>1.1757269279393174E-2</v>
      </c>
      <c r="CI260" s="83">
        <f t="shared" si="199"/>
        <v>2.4897504456327981</v>
      </c>
      <c r="CJ260" s="83"/>
      <c r="CK260" s="83">
        <f t="shared" si="200"/>
        <v>1.6012145748987852</v>
      </c>
      <c r="CL260" s="114">
        <f t="shared" si="201"/>
        <v>115.25280000000002</v>
      </c>
      <c r="CO260" s="110">
        <f t="shared" si="202"/>
        <v>-0.26650451876223258</v>
      </c>
      <c r="CP260" s="110">
        <f t="shared" si="203"/>
        <v>-0.88811882054058433</v>
      </c>
      <c r="CQ260" s="115">
        <f t="shared" si="204"/>
        <v>67.940369449370493</v>
      </c>
      <c r="CR260" s="115">
        <f t="shared" si="205"/>
        <v>73.487031700288185</v>
      </c>
      <c r="GU260" s="123"/>
      <c r="GV260" s="123"/>
      <c r="GW260" s="123"/>
      <c r="GX260" s="123"/>
      <c r="GY260" s="123"/>
      <c r="GZ260" s="123"/>
      <c r="HA260" s="123"/>
      <c r="HB260" s="123"/>
      <c r="HC260" s="123"/>
      <c r="HD260" s="123"/>
    </row>
    <row r="261" spans="1:212" s="171" customFormat="1" x14ac:dyDescent="0.25">
      <c r="A261" s="172" t="s">
        <v>399</v>
      </c>
      <c r="B261" s="173" t="s">
        <v>414</v>
      </c>
      <c r="C261" s="173" t="s">
        <v>398</v>
      </c>
      <c r="D261" s="174">
        <v>62.296903499025142</v>
      </c>
      <c r="E261" s="174">
        <v>1.2369232059372315</v>
      </c>
      <c r="F261" s="174">
        <v>21.405060902744296</v>
      </c>
      <c r="G261" s="174">
        <v>8.7423216419631444</v>
      </c>
      <c r="H261" s="174">
        <v>0.25262584121260406</v>
      </c>
      <c r="I261" s="174">
        <v>1.5901800876328644</v>
      </c>
      <c r="J261" s="174">
        <v>0.36478752175098011</v>
      </c>
      <c r="K261" s="174">
        <v>0.89100400427681925</v>
      </c>
      <c r="L261" s="174">
        <v>3.0377995345814384</v>
      </c>
      <c r="M261" s="174">
        <v>0.18239376087549006</v>
      </c>
      <c r="N261" s="111">
        <f t="shared" si="182"/>
        <v>100.00000000000001</v>
      </c>
      <c r="O261" s="174"/>
      <c r="P261" s="174"/>
      <c r="Q261" s="174"/>
      <c r="R261" s="174"/>
      <c r="S261" s="112"/>
      <c r="T261" s="112">
        <f t="shared" si="183"/>
        <v>8.9949474831757481</v>
      </c>
      <c r="U261" s="83">
        <f t="shared" si="184"/>
        <v>83.70196440176943</v>
      </c>
      <c r="V261" s="174">
        <v>8.7423216419631444</v>
      </c>
      <c r="W261" s="174">
        <v>0.25262584121260406</v>
      </c>
      <c r="X261" s="174"/>
      <c r="Y261" s="174" t="s">
        <v>398</v>
      </c>
      <c r="Z261" s="174"/>
      <c r="AA261" s="175">
        <f t="shared" si="185"/>
        <v>94.458321768896297</v>
      </c>
      <c r="AB261" s="174"/>
      <c r="AC261" s="171">
        <v>229.2</v>
      </c>
      <c r="AD261" s="171">
        <v>127.3</v>
      </c>
      <c r="AE261" s="171">
        <v>109.6</v>
      </c>
      <c r="AF261" s="171">
        <v>568.79999999999995</v>
      </c>
      <c r="AI261" s="171">
        <v>41.1</v>
      </c>
      <c r="AJ261" s="171">
        <v>60.2</v>
      </c>
      <c r="AK261" s="171">
        <v>145.19999999999999</v>
      </c>
      <c r="AX261" s="171">
        <v>36.1</v>
      </c>
      <c r="AY261" s="173">
        <v>157.4</v>
      </c>
      <c r="BA261" s="171">
        <v>21.3</v>
      </c>
      <c r="BD261" s="171">
        <v>14.9</v>
      </c>
      <c r="BF261" s="171">
        <v>27.2</v>
      </c>
      <c r="BG261" s="173">
        <v>21.8</v>
      </c>
      <c r="BH261" s="173">
        <v>129.9</v>
      </c>
      <c r="BI261" s="173">
        <v>113.7</v>
      </c>
      <c r="BJ261" s="173">
        <v>7.3</v>
      </c>
      <c r="BK261" s="173">
        <v>55</v>
      </c>
      <c r="BL261" s="173">
        <v>6.5</v>
      </c>
      <c r="BU261" s="176">
        <f t="shared" si="186"/>
        <v>291258.2501253123</v>
      </c>
      <c r="BV261" s="176">
        <f t="shared" si="187"/>
        <v>7415.9633233501945</v>
      </c>
      <c r="BW261" s="176">
        <f t="shared" si="188"/>
        <v>113314.73425999039</v>
      </c>
      <c r="BX261" s="176">
        <f t="shared" si="189"/>
        <v>61158.4723120989</v>
      </c>
      <c r="BY261" s="176">
        <f t="shared" si="190"/>
        <v>1956.7550706641009</v>
      </c>
      <c r="BZ261" s="176">
        <f t="shared" si="191"/>
        <v>9590.8106551200326</v>
      </c>
      <c r="CA261" s="176">
        <f t="shared" si="192"/>
        <v>2607.5769345067383</v>
      </c>
      <c r="CB261" s="176">
        <f t="shared" si="193"/>
        <v>6610.999534718113</v>
      </c>
      <c r="CC261" s="176">
        <f t="shared" si="194"/>
        <v>25220.928294327266</v>
      </c>
      <c r="CD261" s="176">
        <f t="shared" si="195"/>
        <v>796.21323198448488</v>
      </c>
      <c r="CF261" s="174">
        <f t="shared" si="196"/>
        <v>6.3767782006466351</v>
      </c>
      <c r="CG261" s="177">
        <f t="shared" si="197"/>
        <v>8.0439295832043095E-2</v>
      </c>
      <c r="CH261" s="111">
        <f t="shared" si="198"/>
        <v>2.8896882494004798E-2</v>
      </c>
      <c r="CI261" s="83">
        <f t="shared" si="199"/>
        <v>2.9103819784524974</v>
      </c>
      <c r="CJ261" s="83"/>
      <c r="CK261" s="83">
        <f t="shared" si="200"/>
        <v>2.8778467908902687</v>
      </c>
      <c r="CL261" s="114">
        <f t="shared" si="201"/>
        <v>127.25123050847458</v>
      </c>
      <c r="CO261" s="110">
        <f t="shared" si="202"/>
        <v>2.9286649615295914</v>
      </c>
      <c r="CP261" s="110">
        <f t="shared" si="203"/>
        <v>-3.0078710035849792</v>
      </c>
      <c r="CQ261" s="115">
        <f t="shared" si="204"/>
        <v>64.226468795270321</v>
      </c>
      <c r="CR261" s="115">
        <f t="shared" si="205"/>
        <v>69.831064906641132</v>
      </c>
      <c r="GU261" s="123"/>
      <c r="GV261" s="123"/>
      <c r="GW261" s="123"/>
      <c r="GX261" s="123"/>
      <c r="GY261" s="123"/>
      <c r="GZ261" s="123"/>
      <c r="HA261" s="123"/>
      <c r="HB261" s="123"/>
      <c r="HC261" s="123"/>
      <c r="HD261" s="123"/>
    </row>
    <row r="262" spans="1:212" s="171" customFormat="1" x14ac:dyDescent="0.25">
      <c r="A262" s="172" t="s">
        <v>399</v>
      </c>
      <c r="B262" s="173" t="s">
        <v>414</v>
      </c>
      <c r="C262" s="173" t="s">
        <v>400</v>
      </c>
      <c r="D262" s="174">
        <v>61.74924924924926</v>
      </c>
      <c r="E262" s="174">
        <v>1.2648064731398068</v>
      </c>
      <c r="F262" s="174">
        <v>22.136720053386725</v>
      </c>
      <c r="G262" s="174">
        <v>8.5741991991992013</v>
      </c>
      <c r="H262" s="174">
        <v>0.24399399399399405</v>
      </c>
      <c r="I262" s="174">
        <v>1.5536369703036372</v>
      </c>
      <c r="J262" s="174">
        <v>0.34513680347013687</v>
      </c>
      <c r="K262" s="174">
        <v>0.91758425091758433</v>
      </c>
      <c r="L262" s="174">
        <v>3.0248998998998999</v>
      </c>
      <c r="M262" s="174">
        <v>0.18977310643977313</v>
      </c>
      <c r="N262" s="111">
        <f t="shared" si="182"/>
        <v>100.00000000000004</v>
      </c>
      <c r="O262" s="174"/>
      <c r="P262" s="174"/>
      <c r="Q262" s="174"/>
      <c r="R262" s="174"/>
      <c r="S262" s="112"/>
      <c r="T262" s="112">
        <f t="shared" si="183"/>
        <v>8.8181931931931956</v>
      </c>
      <c r="U262" s="83">
        <f t="shared" si="184"/>
        <v>83.885969302635985</v>
      </c>
      <c r="V262" s="174">
        <v>8.5741991991992013</v>
      </c>
      <c r="W262" s="174">
        <v>0.24399399399399405</v>
      </c>
      <c r="X262" s="174"/>
      <c r="Y262" s="174" t="s">
        <v>400</v>
      </c>
      <c r="Z262" s="174"/>
      <c r="AA262" s="175">
        <f t="shared" si="185"/>
        <v>94.603627289336472</v>
      </c>
      <c r="AB262" s="174"/>
      <c r="AC262" s="171">
        <v>228.9</v>
      </c>
      <c r="AD262" s="171">
        <v>126.4</v>
      </c>
      <c r="AE262" s="171">
        <v>107.1</v>
      </c>
      <c r="AF262" s="171">
        <v>559.9</v>
      </c>
      <c r="AI262" s="171">
        <v>42.2</v>
      </c>
      <c r="AJ262" s="171">
        <v>63.3</v>
      </c>
      <c r="AK262" s="171">
        <v>142</v>
      </c>
      <c r="AX262" s="171">
        <v>36.299999999999997</v>
      </c>
      <c r="AY262" s="173">
        <v>160.30000000000001</v>
      </c>
      <c r="BA262" s="171">
        <v>23.3</v>
      </c>
      <c r="BD262" s="171">
        <v>14</v>
      </c>
      <c r="BF262" s="171">
        <v>26.3</v>
      </c>
      <c r="BG262" s="173">
        <v>21.9</v>
      </c>
      <c r="BH262" s="173">
        <v>133.19999999999999</v>
      </c>
      <c r="BI262" s="173">
        <v>115.3</v>
      </c>
      <c r="BJ262" s="173">
        <v>7.8</v>
      </c>
      <c r="BK262" s="173">
        <v>57</v>
      </c>
      <c r="BL262" s="173">
        <v>6.9</v>
      </c>
      <c r="BU262" s="176">
        <f t="shared" si="186"/>
        <v>288697.78869778872</v>
      </c>
      <c r="BV262" s="176">
        <f t="shared" si="187"/>
        <v>7583.1372318975655</v>
      </c>
      <c r="BW262" s="176">
        <f t="shared" si="188"/>
        <v>117188.01276177254</v>
      </c>
      <c r="BX262" s="176">
        <f t="shared" si="189"/>
        <v>59982.341739246614</v>
      </c>
      <c r="BY262" s="176">
        <f t="shared" si="190"/>
        <v>1889.8956760228441</v>
      </c>
      <c r="BZ262" s="176">
        <f t="shared" si="191"/>
        <v>9370.4091284135975</v>
      </c>
      <c r="CA262" s="176">
        <f t="shared" si="192"/>
        <v>2467.1095207924172</v>
      </c>
      <c r="CB262" s="176">
        <f t="shared" si="193"/>
        <v>6808.2175015637449</v>
      </c>
      <c r="CC262" s="176">
        <f t="shared" si="194"/>
        <v>25113.830785876653</v>
      </c>
      <c r="CD262" s="176">
        <f t="shared" si="195"/>
        <v>828.42668354919658</v>
      </c>
      <c r="CF262" s="174">
        <f t="shared" si="196"/>
        <v>6.401251099844087</v>
      </c>
      <c r="CG262" s="177">
        <f t="shared" si="197"/>
        <v>8.4819496670493669E-2</v>
      </c>
      <c r="CH262" s="111">
        <f t="shared" si="198"/>
        <v>2.8456767603064575E-2</v>
      </c>
      <c r="CI262" s="83">
        <f t="shared" si="199"/>
        <v>2.7894488930758361</v>
      </c>
      <c r="CJ262" s="83"/>
      <c r="CK262" s="83">
        <f t="shared" si="200"/>
        <v>2.8345398138572913</v>
      </c>
      <c r="CL262" s="114">
        <f t="shared" si="201"/>
        <v>126.73875680131903</v>
      </c>
      <c r="CO262" s="110">
        <f t="shared" si="202"/>
        <v>3.2676003086419794</v>
      </c>
      <c r="CP262" s="110">
        <f t="shared" si="203"/>
        <v>-2.8482799883216554</v>
      </c>
      <c r="CQ262" s="115">
        <f t="shared" si="204"/>
        <v>65.446134832217311</v>
      </c>
      <c r="CR262" s="115">
        <f t="shared" si="205"/>
        <v>70.953510912068452</v>
      </c>
      <c r="GU262" s="123"/>
      <c r="GV262" s="123"/>
      <c r="GW262" s="123"/>
      <c r="GX262" s="123"/>
      <c r="GY262" s="123"/>
      <c r="GZ262" s="123"/>
      <c r="HA262" s="123"/>
      <c r="HB262" s="123"/>
      <c r="HC262" s="123"/>
      <c r="HD262" s="123"/>
    </row>
    <row r="263" spans="1:212" s="171" customFormat="1" x14ac:dyDescent="0.25">
      <c r="A263" s="172"/>
      <c r="B263" s="173"/>
      <c r="C263" s="173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11"/>
      <c r="O263" s="174"/>
      <c r="P263" s="174"/>
      <c r="Q263" s="174"/>
      <c r="R263" s="174"/>
      <c r="S263" s="112"/>
      <c r="T263" s="112"/>
      <c r="U263" s="83"/>
      <c r="V263" s="174"/>
      <c r="W263" s="174"/>
      <c r="X263" s="174"/>
      <c r="Y263" s="174"/>
      <c r="Z263" s="174"/>
      <c r="AA263" s="175"/>
      <c r="AB263" s="174"/>
      <c r="AY263" s="173"/>
      <c r="BG263" s="173"/>
      <c r="BH263" s="173"/>
      <c r="BI263" s="173"/>
      <c r="BJ263" s="173"/>
      <c r="BK263" s="173"/>
      <c r="BL263" s="173"/>
      <c r="BU263" s="176"/>
      <c r="BV263" s="176"/>
      <c r="BW263" s="176"/>
      <c r="BX263" s="176"/>
      <c r="BY263" s="176"/>
      <c r="BZ263" s="176"/>
      <c r="CA263" s="176"/>
      <c r="CB263" s="176"/>
      <c r="CC263" s="176"/>
      <c r="CD263" s="176"/>
      <c r="CF263" s="174"/>
      <c r="CG263" s="177"/>
      <c r="CH263" s="111"/>
      <c r="CI263" s="83"/>
      <c r="CJ263" s="83"/>
      <c r="CK263" s="83"/>
      <c r="CL263" s="114"/>
      <c r="CO263" s="110"/>
      <c r="CP263" s="110"/>
      <c r="CQ263" s="115"/>
      <c r="CR263" s="115"/>
      <c r="GU263" s="123"/>
      <c r="GV263" s="123"/>
      <c r="GW263" s="123"/>
      <c r="GX263" s="123"/>
      <c r="GY263" s="123"/>
      <c r="GZ263" s="123"/>
      <c r="HA263" s="123"/>
      <c r="HB263" s="123"/>
      <c r="HC263" s="123"/>
      <c r="HD263" s="123"/>
    </row>
    <row r="264" spans="1:212" s="123" customFormat="1" ht="15.6" x14ac:dyDescent="0.3">
      <c r="A264" s="178" t="s">
        <v>707</v>
      </c>
      <c r="B264" s="146"/>
      <c r="C264" s="179"/>
      <c r="D264" s="147"/>
      <c r="E264" s="147"/>
      <c r="F264" s="147"/>
      <c r="G264" s="147"/>
      <c r="H264" s="147"/>
      <c r="I264" s="147"/>
      <c r="J264" s="147"/>
      <c r="K264" s="147"/>
      <c r="L264" s="147"/>
      <c r="M264" s="147"/>
      <c r="N264" s="111"/>
      <c r="O264" s="147"/>
      <c r="P264" s="147"/>
      <c r="Q264" s="148"/>
      <c r="R264" s="148"/>
      <c r="S264" s="112"/>
      <c r="T264" s="112"/>
      <c r="U264" s="83"/>
      <c r="V264" s="147"/>
      <c r="W264" s="147"/>
      <c r="X264" s="148"/>
      <c r="Y264" s="148"/>
      <c r="Z264" s="148"/>
      <c r="AA264" s="148"/>
      <c r="AB264" s="148"/>
      <c r="AC264" s="180"/>
      <c r="AD264" s="180"/>
      <c r="AE264" s="180"/>
      <c r="AF264" s="180"/>
      <c r="AG264" s="181"/>
      <c r="AH264" s="181"/>
      <c r="AI264" s="181"/>
      <c r="AJ264" s="181"/>
      <c r="AK264" s="181"/>
      <c r="AL264" s="181"/>
      <c r="AM264" s="181"/>
      <c r="AN264" s="181"/>
      <c r="AO264" s="181"/>
      <c r="AP264" s="181"/>
      <c r="AQ264" s="181"/>
      <c r="AR264" s="181"/>
      <c r="AS264" s="181"/>
      <c r="AT264" s="181"/>
      <c r="AU264" s="181"/>
      <c r="AV264" s="181"/>
      <c r="AW264" s="181"/>
      <c r="AX264" s="180"/>
      <c r="AY264" s="181"/>
      <c r="AZ264" s="181"/>
      <c r="BA264" s="180"/>
      <c r="BB264" s="181"/>
      <c r="BC264" s="181"/>
      <c r="BD264" s="181"/>
      <c r="BE264" s="181"/>
      <c r="BF264" s="181"/>
      <c r="BG264" s="182"/>
      <c r="BH264" s="182"/>
      <c r="BI264" s="181"/>
      <c r="BJ264" s="181"/>
      <c r="BK264" s="182"/>
      <c r="BL264" s="146"/>
      <c r="BN264" s="181"/>
      <c r="BO264" s="181"/>
      <c r="BP264" s="181"/>
      <c r="BQ264" s="181"/>
      <c r="BR264" s="181"/>
      <c r="BS264" s="181"/>
      <c r="BU264" s="182">
        <f t="shared" ref="BU264:BU276" si="206">(D264/BU$1*BU$2)*10000</f>
        <v>0</v>
      </c>
      <c r="BV264" s="182">
        <f t="shared" ref="BV264:BV276" si="207">(E264/BV$1*BV$2)*10000</f>
        <v>0</v>
      </c>
      <c r="BW264" s="182">
        <f t="shared" ref="BW264:BW276" si="208">((F264/BW$1*BW$2)*2)*10000</f>
        <v>0</v>
      </c>
      <c r="BX264" s="182">
        <f t="shared" ref="BX264:BX276" si="209">((G264/BX$1*BX$2)*2)*10000</f>
        <v>0</v>
      </c>
      <c r="BY264" s="182">
        <f t="shared" ref="BY264:BY276" si="210">(H264/BY$1*BY$2)*10000</f>
        <v>0</v>
      </c>
      <c r="BZ264" s="182">
        <f t="shared" ref="BZ264:BZ276" si="211">(I264/BZ$1*BZ$2)*10000</f>
        <v>0</v>
      </c>
      <c r="CA264" s="182">
        <f t="shared" ref="CA264:CA276" si="212">(J264/CA$1*CA$2)*10000</f>
        <v>0</v>
      </c>
      <c r="CB264" s="182">
        <f t="shared" ref="CB264:CB276" si="213">((K264/CB$1*CB$2)*2)*10000</f>
        <v>0</v>
      </c>
      <c r="CC264" s="182">
        <f t="shared" ref="CC264:CC276" si="214">((L264/CC$1*CC$2)*2)*10000</f>
        <v>0</v>
      </c>
      <c r="CD264" s="182">
        <f t="shared" ref="CD264:CD276" si="215">((M264/CD$1*CD$2)*2)*10000</f>
        <v>0</v>
      </c>
      <c r="CF264" s="147"/>
      <c r="CG264" s="183"/>
      <c r="CH264" s="111"/>
      <c r="CI264" s="83"/>
      <c r="CJ264" s="83"/>
      <c r="CK264" s="83"/>
      <c r="CL264" s="114"/>
      <c r="CO264" s="110"/>
      <c r="CP264" s="110"/>
      <c r="CQ264" s="115"/>
      <c r="CR264" s="115"/>
    </row>
    <row r="265" spans="1:212" s="123" customFormat="1" x14ac:dyDescent="0.25">
      <c r="A265" s="145" t="s">
        <v>349</v>
      </c>
      <c r="B265" s="146" t="s">
        <v>78</v>
      </c>
      <c r="C265" s="146">
        <v>525</v>
      </c>
      <c r="D265" s="147">
        <v>54.166115502684349</v>
      </c>
      <c r="E265" s="147">
        <v>0.77543070614369181</v>
      </c>
      <c r="F265" s="147">
        <v>18.587530161973788</v>
      </c>
      <c r="G265" s="147">
        <v>6.107885218010062</v>
      </c>
      <c r="H265" s="147">
        <v>0.16762987323988629</v>
      </c>
      <c r="I265" s="147">
        <v>3.535051748596242</v>
      </c>
      <c r="J265" s="147">
        <v>10.525331496626876</v>
      </c>
      <c r="K265" s="147">
        <v>1.6991055178736776</v>
      </c>
      <c r="L265" s="147">
        <v>4.2420620983154906</v>
      </c>
      <c r="M265" s="147">
        <v>0.19385767653592295</v>
      </c>
      <c r="N265" s="111">
        <f t="shared" ref="N265:N276" si="216">SUM(D265:M265)</f>
        <v>100</v>
      </c>
      <c r="O265" s="147">
        <v>12.95</v>
      </c>
      <c r="P265" s="147"/>
      <c r="Q265" s="147">
        <v>0.45</v>
      </c>
      <c r="R265" s="147">
        <v>4.42</v>
      </c>
      <c r="S265" s="112">
        <f t="shared" ref="S265:S275" si="217">Q265/R265</f>
        <v>0.10180995475113122</v>
      </c>
      <c r="T265" s="112">
        <f t="shared" ref="T265:T276" si="218">G265+H265</f>
        <v>6.2755150912499484</v>
      </c>
      <c r="U265" s="83">
        <f t="shared" ref="U265:U276" si="219">D265+F265</f>
        <v>72.753645664658137</v>
      </c>
      <c r="V265" s="147">
        <v>6.107885218010062</v>
      </c>
      <c r="W265" s="147">
        <v>0.16762987323988629</v>
      </c>
      <c r="Z265" s="147">
        <v>0.94</v>
      </c>
      <c r="AA265" s="148">
        <f t="shared" ref="AA265:AA276" si="220">(F265/(F265+J265+K265))*100</f>
        <v>60.325684678016287</v>
      </c>
      <c r="AB265" s="147"/>
      <c r="AC265" s="123">
        <v>102</v>
      </c>
      <c r="AD265" s="123">
        <v>140</v>
      </c>
      <c r="AE265" s="123">
        <v>303</v>
      </c>
      <c r="AF265" s="123">
        <v>583</v>
      </c>
      <c r="AH265" s="123">
        <v>2.5499999999999998</v>
      </c>
      <c r="AI265" s="123">
        <v>9</v>
      </c>
      <c r="AJ265" s="123">
        <v>30</v>
      </c>
      <c r="AK265" s="123">
        <v>59</v>
      </c>
      <c r="AL265" s="123">
        <v>7</v>
      </c>
      <c r="AM265" s="123">
        <v>26.5</v>
      </c>
      <c r="AN265" s="123">
        <v>5</v>
      </c>
      <c r="AO265" s="123">
        <v>0.97</v>
      </c>
      <c r="AP265" s="123">
        <v>4.0999999999999996</v>
      </c>
      <c r="AQ265" s="123">
        <v>0.62</v>
      </c>
      <c r="AR265" s="123">
        <v>3.8</v>
      </c>
      <c r="AS265" s="123">
        <v>0.71</v>
      </c>
      <c r="AT265" s="123">
        <v>2.2000000000000002</v>
      </c>
      <c r="AU265" s="123">
        <v>0.33</v>
      </c>
      <c r="AV265" s="123">
        <v>2.1</v>
      </c>
      <c r="AW265" s="123">
        <v>0.33</v>
      </c>
      <c r="AY265" s="146">
        <v>112</v>
      </c>
      <c r="BA265" s="123">
        <v>12</v>
      </c>
      <c r="BB265" s="123">
        <v>0.78</v>
      </c>
      <c r="BC265" s="123">
        <v>20</v>
      </c>
      <c r="BD265" s="123">
        <v>23</v>
      </c>
      <c r="BE265" s="123">
        <v>14</v>
      </c>
      <c r="BF265" s="123">
        <v>10</v>
      </c>
      <c r="BG265" s="146">
        <v>16</v>
      </c>
      <c r="BH265" s="146">
        <v>76</v>
      </c>
      <c r="BI265" s="146">
        <v>72</v>
      </c>
      <c r="BJ265" s="146"/>
      <c r="BK265" s="146">
        <v>35</v>
      </c>
      <c r="BL265" s="146">
        <v>0.47</v>
      </c>
      <c r="BM265" s="123">
        <v>3.2</v>
      </c>
      <c r="BO265" s="123">
        <v>1.7</v>
      </c>
      <c r="BU265" s="149">
        <f t="shared" si="206"/>
        <v>253244.17637618654</v>
      </c>
      <c r="BV265" s="149">
        <f t="shared" si="207"/>
        <v>4649.0886814625555</v>
      </c>
      <c r="BW265" s="149">
        <f t="shared" si="208"/>
        <v>98399.208038860539</v>
      </c>
      <c r="BX265" s="149">
        <f t="shared" si="209"/>
        <v>42728.801832011268</v>
      </c>
      <c r="BY265" s="149">
        <f t="shared" si="210"/>
        <v>1298.4047985054779</v>
      </c>
      <c r="BZ265" s="149">
        <f t="shared" si="211"/>
        <v>21320.863115137425</v>
      </c>
      <c r="CA265" s="149">
        <f t="shared" si="212"/>
        <v>75237.254571928876</v>
      </c>
      <c r="CB265" s="149">
        <f t="shared" si="213"/>
        <v>12606.885866037066</v>
      </c>
      <c r="CC265" s="149">
        <f t="shared" si="214"/>
        <v>35219.158731104304</v>
      </c>
      <c r="CD265" s="149">
        <f t="shared" si="215"/>
        <v>846.2572756808139</v>
      </c>
      <c r="CF265" s="147">
        <f t="shared" ref="CF265:CF276" si="221">BX265/BZ265</f>
        <v>2.0040840561316018</v>
      </c>
      <c r="CG265" s="183">
        <f t="shared" ref="CG265:CG276" si="222">AY265/BY265</f>
        <v>8.6259693532338311E-2</v>
      </c>
      <c r="CH265" s="111">
        <f t="shared" ref="CH265:CH276" si="223">H265/G265</f>
        <v>2.7444830290131058E-2</v>
      </c>
      <c r="CI265" s="83">
        <f t="shared" ref="CI265:CI276" si="224">D265/F265</f>
        <v>2.9141104294478524</v>
      </c>
      <c r="CJ265" s="83"/>
      <c r="CK265" s="83">
        <f t="shared" ref="CK265:CK276" si="225">G265/L265</f>
        <v>1.4398387096774194</v>
      </c>
      <c r="CL265" s="114">
        <f t="shared" ref="CL265:CL276" si="226">AY265/E265</f>
        <v>144.43585882352943</v>
      </c>
      <c r="CO265" s="110">
        <f t="shared" ref="CO265:CO276" si="227">-1.773*E265+0.607*F265+0.76*G265-1.5*I265+0.616*J265+0.509*K265-1.224*L265-9.09</f>
        <v>2.3133722113003081</v>
      </c>
      <c r="CP265" s="110">
        <f t="shared" ref="CP265:CP276" si="228">0.445*E265+0.07*F265-0.25*G265-1.142*I265+0.438*J265+1.475*K265+1.426*L265-6.861</f>
        <v>2.3866497607568204</v>
      </c>
      <c r="CQ265" s="115">
        <f t="shared" ref="CQ265:CQ276" si="229">(BW265/(BW265+BX265+BY265))*100</f>
        <v>69.087751922478944</v>
      </c>
      <c r="CR265" s="115">
        <f t="shared" ref="CR265:CR276" si="230">(F265/(F265+G265+2*H265))*100</f>
        <v>74.259004473763341</v>
      </c>
    </row>
    <row r="266" spans="1:212" s="123" customFormat="1" x14ac:dyDescent="0.25">
      <c r="A266" s="145" t="s">
        <v>349</v>
      </c>
      <c r="B266" s="146" t="s">
        <v>79</v>
      </c>
      <c r="C266" s="146">
        <v>495</v>
      </c>
      <c r="D266" s="147">
        <v>61.704818930750982</v>
      </c>
      <c r="E266" s="147">
        <v>0.45174909034160454</v>
      </c>
      <c r="F266" s="147">
        <v>23.71682724293424</v>
      </c>
      <c r="G266" s="147">
        <v>3.5187147327698796</v>
      </c>
      <c r="H266" s="147">
        <v>2.0534049560982023E-3</v>
      </c>
      <c r="I266" s="147">
        <v>1.4989856179516876</v>
      </c>
      <c r="J266" s="147">
        <v>0.50308421424405958</v>
      </c>
      <c r="K266" s="147">
        <v>0.56468636292700569</v>
      </c>
      <c r="L266" s="147">
        <v>7.6900015605877678</v>
      </c>
      <c r="M266" s="147">
        <v>0.34907884253669441</v>
      </c>
      <c r="N266" s="111">
        <f t="shared" si="216"/>
        <v>100.00000000000003</v>
      </c>
      <c r="O266" s="147">
        <v>3.66</v>
      </c>
      <c r="P266" s="147"/>
      <c r="Q266" s="147">
        <v>2.85</v>
      </c>
      <c r="R266" s="147">
        <v>0.52</v>
      </c>
      <c r="S266" s="112">
        <f t="shared" si="217"/>
        <v>5.4807692307692308</v>
      </c>
      <c r="T266" s="112">
        <f t="shared" si="218"/>
        <v>3.5207681377259776</v>
      </c>
      <c r="U266" s="83">
        <f t="shared" si="219"/>
        <v>85.421646173685218</v>
      </c>
      <c r="V266" s="147">
        <v>3.5187147327698796</v>
      </c>
      <c r="W266" s="147">
        <v>2.0534049560982023E-3</v>
      </c>
      <c r="Z266" s="147"/>
      <c r="AA266" s="148">
        <f t="shared" si="220"/>
        <v>95.691797845898932</v>
      </c>
      <c r="AB266" s="147">
        <v>0.03</v>
      </c>
      <c r="AC266" s="123">
        <v>17</v>
      </c>
      <c r="AD266" s="123">
        <v>358</v>
      </c>
      <c r="AE266" s="123">
        <v>68</v>
      </c>
      <c r="AF266" s="123">
        <v>998</v>
      </c>
      <c r="AH266" s="123">
        <v>8.01</v>
      </c>
      <c r="AI266" s="123">
        <v>14.3</v>
      </c>
      <c r="AJ266" s="123">
        <v>32</v>
      </c>
      <c r="AK266" s="123">
        <v>81</v>
      </c>
      <c r="AL266" s="123">
        <v>9.5</v>
      </c>
      <c r="AM266" s="123">
        <v>35.6</v>
      </c>
      <c r="AN266" s="123">
        <v>8.26</v>
      </c>
      <c r="AO266" s="123">
        <v>0.85</v>
      </c>
      <c r="AP266" s="123">
        <v>7.71</v>
      </c>
      <c r="AQ266" s="123">
        <v>1.22</v>
      </c>
      <c r="AR266" s="123">
        <v>6.59</v>
      </c>
      <c r="AS266" s="123">
        <v>1.24</v>
      </c>
      <c r="AT266" s="123">
        <v>3.4</v>
      </c>
      <c r="AU266" s="123">
        <v>0.51</v>
      </c>
      <c r="AV266" s="123">
        <v>3.54</v>
      </c>
      <c r="AW266" s="123">
        <v>0.5</v>
      </c>
      <c r="AY266" s="146">
        <v>248</v>
      </c>
      <c r="BA266" s="123">
        <v>14</v>
      </c>
      <c r="BB266" s="123">
        <v>1.6</v>
      </c>
      <c r="BC266" s="123">
        <v>31</v>
      </c>
      <c r="BD266" s="123">
        <v>22</v>
      </c>
      <c r="BE266" s="123">
        <v>7</v>
      </c>
      <c r="BF266" s="123">
        <v>3.41</v>
      </c>
      <c r="BG266" s="146">
        <v>3</v>
      </c>
      <c r="BH266" s="146">
        <v>10</v>
      </c>
      <c r="BI266" s="146">
        <v>48</v>
      </c>
      <c r="BJ266" s="146"/>
      <c r="BK266" s="146">
        <v>10</v>
      </c>
      <c r="BL266" s="146">
        <v>0.67</v>
      </c>
      <c r="BM266" s="123">
        <v>13</v>
      </c>
      <c r="BO266" s="123">
        <v>1.9</v>
      </c>
      <c r="BU266" s="149">
        <f t="shared" si="206"/>
        <v>288490.06253338116</v>
      </c>
      <c r="BV266" s="149">
        <f t="shared" si="207"/>
        <v>2708.4581073824224</v>
      </c>
      <c r="BW266" s="149">
        <f t="shared" si="208"/>
        <v>125552.83018039161</v>
      </c>
      <c r="BX266" s="149">
        <f t="shared" si="209"/>
        <v>24615.797310101807</v>
      </c>
      <c r="BY266" s="149">
        <f t="shared" si="210"/>
        <v>15.904986365153709</v>
      </c>
      <c r="BZ266" s="149">
        <f t="shared" si="211"/>
        <v>9040.7918878694491</v>
      </c>
      <c r="CA266" s="149">
        <f t="shared" si="212"/>
        <v>3596.1504025150543</v>
      </c>
      <c r="CB266" s="149">
        <f t="shared" si="213"/>
        <v>4189.8142597036831</v>
      </c>
      <c r="CC266" s="149">
        <f t="shared" si="214"/>
        <v>63845.219454078295</v>
      </c>
      <c r="CD266" s="149">
        <f t="shared" si="215"/>
        <v>1523.8525270789239</v>
      </c>
      <c r="CF266" s="147">
        <f t="shared" si="221"/>
        <v>2.7227479202491365</v>
      </c>
      <c r="CG266" s="183">
        <f t="shared" si="222"/>
        <v>15.592594316417905</v>
      </c>
      <c r="CH266" s="111">
        <f t="shared" si="223"/>
        <v>5.8356676003734826E-4</v>
      </c>
      <c r="CI266" s="83">
        <f t="shared" si="224"/>
        <v>2.6017316017316015</v>
      </c>
      <c r="CJ266" s="83"/>
      <c r="CK266" s="83">
        <f t="shared" si="225"/>
        <v>0.45757009345794392</v>
      </c>
      <c r="CL266" s="114">
        <f t="shared" si="226"/>
        <v>548.97730909090899</v>
      </c>
      <c r="CO266" s="110">
        <f t="shared" si="227"/>
        <v>-3.8843289061922448</v>
      </c>
      <c r="CP266" s="110">
        <f t="shared" si="228"/>
        <v>4.4278914898685029</v>
      </c>
      <c r="CQ266" s="115">
        <f t="shared" si="229"/>
        <v>83.599041865205152</v>
      </c>
      <c r="CR266" s="115">
        <f t="shared" si="230"/>
        <v>87.067301893619586</v>
      </c>
    </row>
    <row r="267" spans="1:212" s="123" customFormat="1" x14ac:dyDescent="0.25">
      <c r="A267" s="145" t="s">
        <v>349</v>
      </c>
      <c r="B267" s="146" t="s">
        <v>80</v>
      </c>
      <c r="C267" s="146">
        <v>495</v>
      </c>
      <c r="D267" s="147">
        <v>51.262388848329515</v>
      </c>
      <c r="E267" s="147">
        <v>1.1239909030268973</v>
      </c>
      <c r="F267" s="147">
        <v>29.833029575667176</v>
      </c>
      <c r="G267" s="147">
        <v>4.8494429942277302</v>
      </c>
      <c r="H267" s="147">
        <v>1.0504587878756048E-2</v>
      </c>
      <c r="I267" s="147">
        <v>1.3971101878745547</v>
      </c>
      <c r="J267" s="147">
        <v>0.1050458787875605</v>
      </c>
      <c r="K267" s="147">
        <v>0.1050458787875605</v>
      </c>
      <c r="L267" s="147">
        <v>11.250413618147729</v>
      </c>
      <c r="M267" s="147">
        <v>6.3027527272536285E-2</v>
      </c>
      <c r="N267" s="111">
        <f t="shared" si="216"/>
        <v>100.00000000000003</v>
      </c>
      <c r="O267" s="147">
        <v>4.87</v>
      </c>
      <c r="P267" s="147"/>
      <c r="Q267" s="147">
        <v>2.23</v>
      </c>
      <c r="R267" s="147">
        <v>2.15</v>
      </c>
      <c r="S267" s="112">
        <f t="shared" si="217"/>
        <v>1.0372093023255815</v>
      </c>
      <c r="T267" s="112">
        <f t="shared" si="218"/>
        <v>4.8599475821064866</v>
      </c>
      <c r="U267" s="83">
        <f t="shared" si="219"/>
        <v>81.095418423996691</v>
      </c>
      <c r="V267" s="147">
        <v>4.8494429942277302</v>
      </c>
      <c r="W267" s="147">
        <v>1.0504587878756048E-2</v>
      </c>
      <c r="Z267" s="147">
        <v>0.16</v>
      </c>
      <c r="AA267" s="148">
        <f t="shared" si="220"/>
        <v>99.300699300699307</v>
      </c>
      <c r="AB267" s="147">
        <v>0.04</v>
      </c>
      <c r="AC267" s="123">
        <v>151</v>
      </c>
      <c r="AD267" s="123">
        <v>551</v>
      </c>
      <c r="AE267" s="123">
        <v>16</v>
      </c>
      <c r="AF267" s="123">
        <v>1170</v>
      </c>
      <c r="AH267" s="123">
        <v>2.8</v>
      </c>
      <c r="AI267" s="123">
        <v>6</v>
      </c>
      <c r="AJ267" s="123">
        <v>17.8</v>
      </c>
      <c r="AK267" s="123">
        <v>49</v>
      </c>
      <c r="AL267" s="123">
        <v>5.56</v>
      </c>
      <c r="AM267" s="123">
        <v>20.9</v>
      </c>
      <c r="AN267" s="123">
        <v>4.16</v>
      </c>
      <c r="AO267" s="123">
        <v>0.89</v>
      </c>
      <c r="AP267" s="123">
        <v>3.56</v>
      </c>
      <c r="AQ267" s="123">
        <v>0.51</v>
      </c>
      <c r="AR267" s="123">
        <v>2.89</v>
      </c>
      <c r="AS267" s="123">
        <v>0.59</v>
      </c>
      <c r="AT267" s="123">
        <v>1.74</v>
      </c>
      <c r="AU267" s="123">
        <v>0.27</v>
      </c>
      <c r="AV267" s="123">
        <v>1.9</v>
      </c>
      <c r="AW267" s="123">
        <v>0.31</v>
      </c>
      <c r="AY267" s="146">
        <v>213</v>
      </c>
      <c r="BA267" s="123">
        <v>32</v>
      </c>
      <c r="BC267" s="123">
        <v>38</v>
      </c>
      <c r="BD267" s="123">
        <v>29</v>
      </c>
      <c r="BE267" s="123">
        <v>17</v>
      </c>
      <c r="BF267" s="123">
        <v>1.86</v>
      </c>
      <c r="BG267" s="146">
        <v>10</v>
      </c>
      <c r="BH267" s="146">
        <v>113</v>
      </c>
      <c r="BI267" s="146">
        <v>62</v>
      </c>
      <c r="BJ267" s="146"/>
      <c r="BK267" s="146">
        <v>22</v>
      </c>
      <c r="BL267" s="146">
        <v>0.2</v>
      </c>
      <c r="BM267" s="123">
        <v>8.1999999999999993</v>
      </c>
      <c r="BO267" s="123">
        <v>3</v>
      </c>
      <c r="BU267" s="149">
        <f t="shared" si="206"/>
        <v>239668.31149868341</v>
      </c>
      <c r="BV267" s="149">
        <f t="shared" si="207"/>
        <v>6738.8785921522467</v>
      </c>
      <c r="BW267" s="149">
        <f t="shared" si="208"/>
        <v>157930.96006112045</v>
      </c>
      <c r="BX267" s="149">
        <f t="shared" si="209"/>
        <v>33925.144514012492</v>
      </c>
      <c r="BY267" s="149">
        <f t="shared" si="210"/>
        <v>81.365015939497724</v>
      </c>
      <c r="BZ267" s="149">
        <f t="shared" si="211"/>
        <v>8426.3533296976111</v>
      </c>
      <c r="CA267" s="149">
        <f t="shared" si="212"/>
        <v>750.88974885061975</v>
      </c>
      <c r="CB267" s="149">
        <f t="shared" si="213"/>
        <v>779.41092571438298</v>
      </c>
      <c r="CC267" s="149">
        <f t="shared" si="214"/>
        <v>93405.069002988894</v>
      </c>
      <c r="CD267" s="149">
        <f t="shared" si="215"/>
        <v>275.13743317082935</v>
      </c>
      <c r="CF267" s="147">
        <f t="shared" si="221"/>
        <v>4.0260766652696169</v>
      </c>
      <c r="CG267" s="183">
        <f t="shared" si="222"/>
        <v>2.6178327078358201</v>
      </c>
      <c r="CH267" s="111">
        <f t="shared" si="223"/>
        <v>2.1661431820643342E-3</v>
      </c>
      <c r="CI267" s="83">
        <f t="shared" si="224"/>
        <v>1.7183098591549295</v>
      </c>
      <c r="CJ267" s="83"/>
      <c r="CK267" s="83">
        <f t="shared" si="225"/>
        <v>0.43104575163398695</v>
      </c>
      <c r="CL267" s="114">
        <f t="shared" si="226"/>
        <v>189.50331308411211</v>
      </c>
      <c r="CO267" s="110">
        <f t="shared" si="227"/>
        <v>-5.0366051798122875</v>
      </c>
      <c r="CP267" s="110">
        <f t="shared" si="228"/>
        <v>9.1636700246332587</v>
      </c>
      <c r="CQ267" s="115">
        <f t="shared" si="229"/>
        <v>82.282506067</v>
      </c>
      <c r="CR267" s="115">
        <f t="shared" si="230"/>
        <v>85.965522982156102</v>
      </c>
    </row>
    <row r="268" spans="1:212" s="123" customFormat="1" x14ac:dyDescent="0.25">
      <c r="A268" s="145" t="s">
        <v>416</v>
      </c>
      <c r="B268" s="146" t="s">
        <v>81</v>
      </c>
      <c r="C268" s="146">
        <v>480</v>
      </c>
      <c r="D268" s="147">
        <v>64.87669276266756</v>
      </c>
      <c r="E268" s="147">
        <v>1.0587876258867346</v>
      </c>
      <c r="F268" s="147">
        <v>20.241528141952276</v>
      </c>
      <c r="G268" s="147">
        <v>6.5121667154539384</v>
      </c>
      <c r="H268" s="147">
        <v>3.4254893778688469E-2</v>
      </c>
      <c r="I268" s="147">
        <v>1.7750263139865843</v>
      </c>
      <c r="J268" s="147">
        <v>0.16608433347242893</v>
      </c>
      <c r="K268" s="147">
        <v>1.1522100634649759</v>
      </c>
      <c r="L268" s="147">
        <v>4.0690661700745085</v>
      </c>
      <c r="M268" s="147">
        <v>0.1141829792622949</v>
      </c>
      <c r="N268" s="111">
        <f t="shared" si="216"/>
        <v>100</v>
      </c>
      <c r="O268" s="147">
        <v>3.32</v>
      </c>
      <c r="P268" s="147"/>
      <c r="Q268" s="147">
        <v>0.99</v>
      </c>
      <c r="R268" s="147">
        <v>4.76</v>
      </c>
      <c r="S268" s="112">
        <f t="shared" si="217"/>
        <v>0.20798319327731093</v>
      </c>
      <c r="T268" s="112">
        <f t="shared" si="218"/>
        <v>6.5464216092326266</v>
      </c>
      <c r="U268" s="83">
        <f t="shared" si="219"/>
        <v>85.118220904619832</v>
      </c>
      <c r="V268" s="147">
        <v>6.5121667154539384</v>
      </c>
      <c r="W268" s="147">
        <v>3.4254893778688469E-2</v>
      </c>
      <c r="Z268" s="147">
        <v>0.17</v>
      </c>
      <c r="AA268" s="148">
        <f t="shared" si="220"/>
        <v>93.885411651420299</v>
      </c>
      <c r="AB268" s="147">
        <v>0.02</v>
      </c>
      <c r="AC268" s="123">
        <v>105</v>
      </c>
      <c r="AD268" s="123">
        <v>179</v>
      </c>
      <c r="AE268" s="123">
        <v>117</v>
      </c>
      <c r="AF268" s="123">
        <v>605</v>
      </c>
      <c r="AH268" s="123">
        <v>3.68</v>
      </c>
      <c r="AI268" s="123">
        <v>16.100000000000001</v>
      </c>
      <c r="AJ268" s="123">
        <v>58</v>
      </c>
      <c r="AK268" s="123">
        <v>114</v>
      </c>
      <c r="AL268" s="123">
        <v>13</v>
      </c>
      <c r="AM268" s="123">
        <v>47.4</v>
      </c>
      <c r="AN268" s="123">
        <v>9.34</v>
      </c>
      <c r="AO268" s="123">
        <v>1.77</v>
      </c>
      <c r="AP268" s="123">
        <v>7.58</v>
      </c>
      <c r="AQ268" s="123">
        <v>1.1000000000000001</v>
      </c>
      <c r="AR268" s="123">
        <v>6.5</v>
      </c>
      <c r="AS268" s="123">
        <v>1.2</v>
      </c>
      <c r="AT268" s="123">
        <v>3.5</v>
      </c>
      <c r="AU268" s="123">
        <v>0.52</v>
      </c>
      <c r="AV268" s="123">
        <v>3.41</v>
      </c>
      <c r="AW268" s="123">
        <v>0.55000000000000004</v>
      </c>
      <c r="AY268" s="146">
        <v>254</v>
      </c>
      <c r="BA268" s="123">
        <v>21</v>
      </c>
      <c r="BB268" s="123">
        <v>1.6</v>
      </c>
      <c r="BC268" s="123">
        <v>27</v>
      </c>
      <c r="BD268" s="123">
        <v>10.9</v>
      </c>
      <c r="BE268" s="123">
        <v>16</v>
      </c>
      <c r="BF268" s="123">
        <v>16.489999999999998</v>
      </c>
      <c r="BG268" s="146">
        <v>13</v>
      </c>
      <c r="BH268" s="146">
        <v>95</v>
      </c>
      <c r="BI268" s="146">
        <v>83</v>
      </c>
      <c r="BJ268" s="146"/>
      <c r="BK268" s="146">
        <v>35</v>
      </c>
      <c r="BL268" s="146">
        <v>0.57999999999999996</v>
      </c>
      <c r="BM268" s="123">
        <v>4.4000000000000004</v>
      </c>
      <c r="BO268" s="123">
        <v>5</v>
      </c>
      <c r="BU268" s="149">
        <f t="shared" si="206"/>
        <v>303319.6025267574</v>
      </c>
      <c r="BV268" s="149">
        <f t="shared" si="207"/>
        <v>6347.952858434367</v>
      </c>
      <c r="BW268" s="149">
        <f t="shared" si="208"/>
        <v>107155.19067396691</v>
      </c>
      <c r="BX268" s="149">
        <f t="shared" si="209"/>
        <v>45557.025246834397</v>
      </c>
      <c r="BY268" s="149">
        <f t="shared" si="210"/>
        <v>265.32692291007254</v>
      </c>
      <c r="BZ268" s="149">
        <f t="shared" si="211"/>
        <v>10705.668758965996</v>
      </c>
      <c r="CA268" s="149">
        <f t="shared" si="212"/>
        <v>1187.205294377555</v>
      </c>
      <c r="CB268" s="149">
        <f t="shared" si="213"/>
        <v>8549.0751521897018</v>
      </c>
      <c r="CC268" s="149">
        <f t="shared" si="214"/>
        <v>33782.88294933927</v>
      </c>
      <c r="CD268" s="149">
        <f t="shared" si="215"/>
        <v>498.44906163271168</v>
      </c>
      <c r="CF268" s="147">
        <f t="shared" si="221"/>
        <v>4.2554114341227303</v>
      </c>
      <c r="CG268" s="183">
        <f t="shared" si="222"/>
        <v>0.95730956065128914</v>
      </c>
      <c r="CH268" s="111">
        <f t="shared" si="223"/>
        <v>5.2601377199693955E-3</v>
      </c>
      <c r="CI268" s="83">
        <f t="shared" si="224"/>
        <v>3.2051282051282053</v>
      </c>
      <c r="CJ268" s="83"/>
      <c r="CK268" s="83">
        <f t="shared" si="225"/>
        <v>1.6004081632653062</v>
      </c>
      <c r="CL268" s="114">
        <f t="shared" si="226"/>
        <v>239.89702352941177</v>
      </c>
      <c r="CO268" s="110">
        <f t="shared" si="227"/>
        <v>-0.68566976621554332</v>
      </c>
      <c r="CP268" s="110">
        <f t="shared" si="228"/>
        <v>-1.053311125781895</v>
      </c>
      <c r="CQ268" s="115">
        <f t="shared" si="229"/>
        <v>70.046353655609025</v>
      </c>
      <c r="CR268" s="115">
        <f t="shared" si="230"/>
        <v>75.465564482422323</v>
      </c>
    </row>
    <row r="269" spans="1:212" s="123" customFormat="1" x14ac:dyDescent="0.25">
      <c r="A269" s="145" t="s">
        <v>370</v>
      </c>
      <c r="B269" s="146" t="s">
        <v>82</v>
      </c>
      <c r="C269" s="146">
        <v>445</v>
      </c>
      <c r="D269" s="147">
        <v>61.336915659137524</v>
      </c>
      <c r="E269" s="147">
        <v>1.1246836827142366</v>
      </c>
      <c r="F269" s="147">
        <v>20.827475605819195</v>
      </c>
      <c r="G269" s="147">
        <v>8.3382798587897167</v>
      </c>
      <c r="H269" s="147">
        <v>6.2482426817457581E-2</v>
      </c>
      <c r="I269" s="147">
        <v>2.4576421214866646</v>
      </c>
      <c r="J269" s="147">
        <v>0.24992970726983033</v>
      </c>
      <c r="K269" s="147">
        <v>1.5933018838451685</v>
      </c>
      <c r="L269" s="147">
        <v>3.801014298062003</v>
      </c>
      <c r="M269" s="147">
        <v>0.20827475605819196</v>
      </c>
      <c r="N269" s="111">
        <f t="shared" si="216"/>
        <v>99.999999999999986</v>
      </c>
      <c r="O269" s="147">
        <v>4.3899999999999997</v>
      </c>
      <c r="P269" s="147"/>
      <c r="Q269" s="147">
        <v>2.79</v>
      </c>
      <c r="R269" s="147">
        <v>4.7</v>
      </c>
      <c r="S269" s="112">
        <f t="shared" si="217"/>
        <v>0.59361702127659577</v>
      </c>
      <c r="T269" s="112">
        <f t="shared" si="218"/>
        <v>8.4007622856071738</v>
      </c>
      <c r="U269" s="83">
        <f t="shared" si="219"/>
        <v>82.16439126495672</v>
      </c>
      <c r="V269" s="147">
        <v>8.3382798587897167</v>
      </c>
      <c r="W269" s="147">
        <v>6.2482426817457581E-2</v>
      </c>
      <c r="Z269" s="147">
        <v>0.34</v>
      </c>
      <c r="AA269" s="148">
        <f t="shared" si="220"/>
        <v>91.869545245751027</v>
      </c>
      <c r="AB269" s="147">
        <v>1.2999999999999999E-2</v>
      </c>
      <c r="AC269" s="123">
        <v>143</v>
      </c>
      <c r="AD269" s="123">
        <v>142</v>
      </c>
      <c r="AE269" s="123">
        <v>102</v>
      </c>
      <c r="AF269" s="123">
        <v>1090</v>
      </c>
      <c r="AH269" s="123">
        <v>3.4</v>
      </c>
      <c r="AI269" s="123">
        <v>16.7</v>
      </c>
      <c r="AJ269" s="123">
        <v>55</v>
      </c>
      <c r="AK269" s="123">
        <v>109</v>
      </c>
      <c r="AL269" s="123">
        <v>12.1</v>
      </c>
      <c r="AM269" s="123">
        <v>47</v>
      </c>
      <c r="AN269" s="123">
        <v>9.4</v>
      </c>
      <c r="AO269" s="123">
        <v>1.9</v>
      </c>
      <c r="AP269" s="123">
        <v>8.1</v>
      </c>
      <c r="AQ269" s="123">
        <v>1.3</v>
      </c>
      <c r="AR269" s="123">
        <v>6.7</v>
      </c>
      <c r="AS269" s="123">
        <v>1.3</v>
      </c>
      <c r="AT269" s="123">
        <v>3.7</v>
      </c>
      <c r="AU269" s="123">
        <v>0.56000000000000005</v>
      </c>
      <c r="AV269" s="123">
        <v>3.6</v>
      </c>
      <c r="AW269" s="123">
        <v>0.54</v>
      </c>
      <c r="AY269" s="146">
        <v>209</v>
      </c>
      <c r="BA269" s="123">
        <v>19</v>
      </c>
      <c r="BB269" s="123">
        <v>1.3</v>
      </c>
      <c r="BC269" s="123">
        <v>26</v>
      </c>
      <c r="BD269" s="123">
        <v>5.6</v>
      </c>
      <c r="BE269" s="123">
        <v>18</v>
      </c>
      <c r="BF269" s="123">
        <v>13.5</v>
      </c>
      <c r="BG269" s="146">
        <v>21</v>
      </c>
      <c r="BH269" s="146">
        <v>96</v>
      </c>
      <c r="BI269" s="146">
        <v>115</v>
      </c>
      <c r="BJ269" s="146"/>
      <c r="BK269" s="146">
        <v>46</v>
      </c>
      <c r="BL269" s="146">
        <v>0.46</v>
      </c>
      <c r="BM269" s="123">
        <v>3.8</v>
      </c>
      <c r="BO269" s="123">
        <v>0.48</v>
      </c>
      <c r="BU269" s="149">
        <f t="shared" si="206"/>
        <v>286769.99528947414</v>
      </c>
      <c r="BV269" s="149">
        <f t="shared" si="207"/>
        <v>6743.032147302486</v>
      </c>
      <c r="BW269" s="149">
        <f t="shared" si="208"/>
        <v>110257.09640831981</v>
      </c>
      <c r="BX269" s="149">
        <f t="shared" si="209"/>
        <v>58331.925861264572</v>
      </c>
      <c r="BY269" s="149">
        <f t="shared" si="210"/>
        <v>483.96793026238822</v>
      </c>
      <c r="BZ269" s="149">
        <f t="shared" si="211"/>
        <v>14822.71123160237</v>
      </c>
      <c r="CA269" s="149">
        <f t="shared" si="212"/>
        <v>1786.5494323835917</v>
      </c>
      <c r="CB269" s="149">
        <f t="shared" si="213"/>
        <v>11821.852609198137</v>
      </c>
      <c r="CC269" s="149">
        <f t="shared" si="214"/>
        <v>31557.417784101144</v>
      </c>
      <c r="CD269" s="149">
        <f t="shared" si="215"/>
        <v>909.19292340858487</v>
      </c>
      <c r="CF269" s="147">
        <f t="shared" si="221"/>
        <v>3.9353074447608161</v>
      </c>
      <c r="CG269" s="183">
        <f t="shared" si="222"/>
        <v>0.43184679589552244</v>
      </c>
      <c r="CH269" s="111">
        <f t="shared" si="223"/>
        <v>7.4934432371674764E-3</v>
      </c>
      <c r="CI269" s="83">
        <f t="shared" si="224"/>
        <v>2.9449999999999998</v>
      </c>
      <c r="CJ269" s="83"/>
      <c r="CK269" s="83">
        <f t="shared" si="225"/>
        <v>2.193698630136987</v>
      </c>
      <c r="CL269" s="114">
        <f t="shared" si="226"/>
        <v>185.83002777777779</v>
      </c>
      <c r="CO269" s="110">
        <f t="shared" si="227"/>
        <v>0.52134889145761321</v>
      </c>
      <c r="CP269" s="110">
        <f t="shared" si="228"/>
        <v>-1.9139538567277947</v>
      </c>
      <c r="CQ269" s="115">
        <f t="shared" si="229"/>
        <v>65.212720422105434</v>
      </c>
      <c r="CR269" s="115">
        <f t="shared" si="230"/>
        <v>71.106054680556042</v>
      </c>
    </row>
    <row r="270" spans="1:212" s="123" customFormat="1" x14ac:dyDescent="0.25">
      <c r="A270" s="145" t="s">
        <v>417</v>
      </c>
      <c r="B270" s="146" t="s">
        <v>83</v>
      </c>
      <c r="C270" s="146">
        <v>420</v>
      </c>
      <c r="D270" s="147">
        <v>49.85679186004009</v>
      </c>
      <c r="E270" s="147">
        <v>1.4806657443352973</v>
      </c>
      <c r="F270" s="147">
        <v>30.307376954363114</v>
      </c>
      <c r="G270" s="147">
        <v>9.7071520782531877</v>
      </c>
      <c r="H270" s="147">
        <v>6.9406206765717056E-3</v>
      </c>
      <c r="I270" s="147">
        <v>1.0989316071238533</v>
      </c>
      <c r="J270" s="147">
        <v>0.67092666540193147</v>
      </c>
      <c r="K270" s="147">
        <v>0.37016643608382432</v>
      </c>
      <c r="L270" s="147">
        <v>6.4200741258288279</v>
      </c>
      <c r="M270" s="147">
        <v>8.0973907893336569E-2</v>
      </c>
      <c r="N270" s="111">
        <f t="shared" si="216"/>
        <v>100.00000000000004</v>
      </c>
      <c r="O270" s="147">
        <v>14.21</v>
      </c>
      <c r="P270" s="147"/>
      <c r="Q270" s="147">
        <v>0</v>
      </c>
      <c r="R270" s="147">
        <v>7.56</v>
      </c>
      <c r="S270" s="112">
        <f t="shared" si="217"/>
        <v>0</v>
      </c>
      <c r="T270" s="112">
        <f t="shared" si="218"/>
        <v>9.7140926989297594</v>
      </c>
      <c r="U270" s="83">
        <f t="shared" si="219"/>
        <v>80.164168814403212</v>
      </c>
      <c r="V270" s="147">
        <v>9.7071520782531877</v>
      </c>
      <c r="W270" s="147">
        <v>6.9406206765717056E-3</v>
      </c>
      <c r="Z270" s="147">
        <v>4.58</v>
      </c>
      <c r="AA270" s="148">
        <f t="shared" si="220"/>
        <v>96.678966789667896</v>
      </c>
      <c r="AB270" s="147">
        <v>5.87</v>
      </c>
      <c r="AC270" s="123">
        <v>458</v>
      </c>
      <c r="AD270" s="123">
        <v>187</v>
      </c>
      <c r="AE270" s="123">
        <v>31</v>
      </c>
      <c r="AF270" s="123">
        <v>2880</v>
      </c>
      <c r="AH270" s="123">
        <v>6.75</v>
      </c>
      <c r="AI270" s="123">
        <v>7.73</v>
      </c>
      <c r="AJ270" s="123">
        <v>98</v>
      </c>
      <c r="AK270" s="123">
        <v>224</v>
      </c>
      <c r="AL270" s="123">
        <v>27.6</v>
      </c>
      <c r="AM270" s="123">
        <v>105</v>
      </c>
      <c r="AN270" s="123">
        <v>18.5</v>
      </c>
      <c r="AO270" s="123">
        <v>2.5099999999999998</v>
      </c>
      <c r="AP270" s="123">
        <v>13.4</v>
      </c>
      <c r="AQ270" s="123">
        <v>1.92</v>
      </c>
      <c r="AR270" s="123">
        <v>10.199999999999999</v>
      </c>
      <c r="AS270" s="123">
        <v>2.04</v>
      </c>
      <c r="AT270" s="123">
        <v>6.1</v>
      </c>
      <c r="AU270" s="123">
        <v>0.89</v>
      </c>
      <c r="AV270" s="123">
        <v>5.7</v>
      </c>
      <c r="AW270" s="123">
        <v>0.81</v>
      </c>
      <c r="AY270" s="146">
        <v>156</v>
      </c>
      <c r="BA270" s="123">
        <v>24</v>
      </c>
      <c r="BB270" s="123">
        <v>1.6</v>
      </c>
      <c r="BC270" s="123">
        <v>37</v>
      </c>
      <c r="BD270" s="123">
        <v>24</v>
      </c>
      <c r="BE270" s="123">
        <v>21</v>
      </c>
      <c r="BF270" s="123">
        <v>42</v>
      </c>
      <c r="BG270" s="146">
        <v>40</v>
      </c>
      <c r="BH270" s="146">
        <v>147</v>
      </c>
      <c r="BI270" s="146">
        <v>57</v>
      </c>
      <c r="BJ270" s="146"/>
      <c r="BK270" s="146">
        <v>186</v>
      </c>
      <c r="BL270" s="146">
        <v>53</v>
      </c>
      <c r="BM270" s="123">
        <v>4.5999999999999996</v>
      </c>
      <c r="BO270" s="123">
        <v>52</v>
      </c>
      <c r="BU270" s="149">
        <f t="shared" si="206"/>
        <v>233096.68921577185</v>
      </c>
      <c r="BV270" s="149">
        <f t="shared" si="207"/>
        <v>8877.3197894783425</v>
      </c>
      <c r="BW270" s="149">
        <f t="shared" si="208"/>
        <v>160442.07401721118</v>
      </c>
      <c r="BX270" s="149">
        <f t="shared" si="209"/>
        <v>67908.115935421869</v>
      </c>
      <c r="BY270" s="149">
        <f t="shared" si="210"/>
        <v>53.759720847434018</v>
      </c>
      <c r="BZ270" s="149">
        <f t="shared" si="211"/>
        <v>6627.9568262868297</v>
      </c>
      <c r="CA270" s="149">
        <f t="shared" si="212"/>
        <v>4795.923087089247</v>
      </c>
      <c r="CB270" s="149">
        <f t="shared" si="213"/>
        <v>2746.5310200313443</v>
      </c>
      <c r="CC270" s="149">
        <f t="shared" si="214"/>
        <v>53301.81512260477</v>
      </c>
      <c r="CD270" s="149">
        <f t="shared" si="215"/>
        <v>353.47972759977921</v>
      </c>
      <c r="CF270" s="147">
        <f t="shared" si="221"/>
        <v>10.245708853457625</v>
      </c>
      <c r="CG270" s="183">
        <f t="shared" si="222"/>
        <v>2.9018007820895515</v>
      </c>
      <c r="CH270" s="111">
        <f t="shared" si="223"/>
        <v>7.1500071500071503E-4</v>
      </c>
      <c r="CI270" s="83">
        <f t="shared" si="224"/>
        <v>1.6450381679389314</v>
      </c>
      <c r="CJ270" s="83"/>
      <c r="CK270" s="83">
        <f t="shared" si="225"/>
        <v>1.512</v>
      </c>
      <c r="CL270" s="114">
        <f t="shared" si="226"/>
        <v>105.35801249999996</v>
      </c>
      <c r="CO270" s="110">
        <f t="shared" si="227"/>
        <v>5.1539304272183379</v>
      </c>
      <c r="CP270" s="110">
        <f t="shared" si="228"/>
        <v>2.2325318042374844</v>
      </c>
      <c r="CQ270" s="115">
        <f t="shared" si="229"/>
        <v>70.244877221507949</v>
      </c>
      <c r="CR270" s="115">
        <f t="shared" si="230"/>
        <v>75.714665526130219</v>
      </c>
    </row>
    <row r="271" spans="1:212" s="123" customFormat="1" x14ac:dyDescent="0.25">
      <c r="A271" s="145" t="s">
        <v>418</v>
      </c>
      <c r="B271" s="184" t="s">
        <v>84</v>
      </c>
      <c r="C271" s="146">
        <v>415</v>
      </c>
      <c r="D271" s="147">
        <v>72.654167291861043</v>
      </c>
      <c r="E271" s="147">
        <v>0.87997283365918655</v>
      </c>
      <c r="F271" s="147">
        <v>20.194248362178765</v>
      </c>
      <c r="G271" s="147">
        <v>0.75147423653895407</v>
      </c>
      <c r="H271" s="147">
        <v>3.3845108986891789E-3</v>
      </c>
      <c r="I271" s="147">
        <v>0.67690217973783573</v>
      </c>
      <c r="J271" s="147">
        <v>7.8971920969414175E-2</v>
      </c>
      <c r="K271" s="147">
        <v>0.27076087189513431</v>
      </c>
      <c r="L271" s="147">
        <v>4.4449909802784546</v>
      </c>
      <c r="M271" s="147">
        <v>4.5126811982522386E-2</v>
      </c>
      <c r="N271" s="111">
        <f t="shared" si="216"/>
        <v>100</v>
      </c>
      <c r="O271" s="147">
        <v>12.42</v>
      </c>
      <c r="P271" s="147"/>
      <c r="Q271" s="147">
        <v>0.1</v>
      </c>
      <c r="R271" s="147">
        <v>0.51</v>
      </c>
      <c r="S271" s="112">
        <f t="shared" si="217"/>
        <v>0.19607843137254902</v>
      </c>
      <c r="T271" s="112">
        <f t="shared" si="218"/>
        <v>0.75485874743764325</v>
      </c>
      <c r="U271" s="83">
        <f t="shared" si="219"/>
        <v>92.848415654039812</v>
      </c>
      <c r="V271" s="147">
        <v>0.75147423653895407</v>
      </c>
      <c r="W271" s="147">
        <v>3.3845108986891789E-3</v>
      </c>
      <c r="Z271" s="147">
        <v>8.3000000000000007</v>
      </c>
      <c r="AA271" s="148">
        <f t="shared" si="220"/>
        <v>98.297638660076871</v>
      </c>
      <c r="AB271" s="147">
        <v>6.8000000000000005E-2</v>
      </c>
      <c r="AC271" s="123">
        <v>2380</v>
      </c>
      <c r="AD271" s="123">
        <v>165</v>
      </c>
      <c r="AE271" s="123">
        <v>23</v>
      </c>
      <c r="AF271" s="123">
        <v>2380</v>
      </c>
      <c r="AH271" s="123">
        <v>13.7</v>
      </c>
      <c r="AI271" s="123">
        <v>12.5</v>
      </c>
      <c r="AJ271" s="123">
        <v>41</v>
      </c>
      <c r="AK271" s="123">
        <v>63</v>
      </c>
      <c r="AL271" s="123">
        <v>7.03</v>
      </c>
      <c r="AM271" s="123">
        <v>23.5</v>
      </c>
      <c r="AN271" s="123">
        <v>3.55</v>
      </c>
      <c r="AO271" s="123">
        <v>0.62</v>
      </c>
      <c r="AP271" s="123">
        <v>2.46</v>
      </c>
      <c r="AQ271" s="123">
        <v>0.33</v>
      </c>
      <c r="AR271" s="123">
        <v>2.09</v>
      </c>
      <c r="AS271" s="123">
        <v>0.41</v>
      </c>
      <c r="AT271" s="123">
        <v>1.47</v>
      </c>
      <c r="AU271" s="123">
        <v>0.27</v>
      </c>
      <c r="AV271" s="123">
        <v>2.1800000000000002</v>
      </c>
      <c r="AW271" s="123">
        <v>0.38</v>
      </c>
      <c r="AY271" s="146">
        <v>114</v>
      </c>
      <c r="BA271" s="123">
        <v>15</v>
      </c>
      <c r="BB271" s="123">
        <v>1.1000000000000001</v>
      </c>
      <c r="BC271" s="123">
        <v>25</v>
      </c>
      <c r="BD271" s="123">
        <v>12</v>
      </c>
      <c r="BE271" s="123">
        <v>18</v>
      </c>
      <c r="BF271" s="123">
        <v>31.4</v>
      </c>
      <c r="BG271" s="146">
        <v>0.4</v>
      </c>
      <c r="BH271" s="146">
        <v>185</v>
      </c>
      <c r="BI271" s="146">
        <v>55</v>
      </c>
      <c r="BJ271" s="146"/>
      <c r="BK271" s="146">
        <v>47</v>
      </c>
      <c r="BL271" s="146">
        <v>66</v>
      </c>
      <c r="BM271" s="123">
        <v>3</v>
      </c>
      <c r="BO271" s="123">
        <v>13</v>
      </c>
      <c r="BU271" s="149">
        <f t="shared" si="206"/>
        <v>339681.82110480487</v>
      </c>
      <c r="BV271" s="149">
        <f t="shared" si="207"/>
        <v>5275.8701822692037</v>
      </c>
      <c r="BW271" s="149">
        <f t="shared" si="208"/>
        <v>106904.8996000359</v>
      </c>
      <c r="BX271" s="149">
        <f t="shared" si="209"/>
        <v>5257.0722253022586</v>
      </c>
      <c r="BY271" s="149">
        <f t="shared" si="210"/>
        <v>26.215286729731215</v>
      </c>
      <c r="BZ271" s="149">
        <f t="shared" si="211"/>
        <v>4082.5820222460684</v>
      </c>
      <c r="CA271" s="149">
        <f t="shared" si="212"/>
        <v>564.50768547425002</v>
      </c>
      <c r="CB271" s="149">
        <f t="shared" si="213"/>
        <v>2008.9696449472769</v>
      </c>
      <c r="CC271" s="149">
        <f t="shared" si="214"/>
        <v>36903.948896674294</v>
      </c>
      <c r="CD271" s="149">
        <f t="shared" si="215"/>
        <v>196.99448405084482</v>
      </c>
      <c r="CF271" s="147">
        <f t="shared" si="221"/>
        <v>1.2876831859485909</v>
      </c>
      <c r="CG271" s="183">
        <f t="shared" si="222"/>
        <v>4.3486077865671637</v>
      </c>
      <c r="CH271" s="111">
        <f t="shared" si="223"/>
        <v>4.503828254015913E-3</v>
      </c>
      <c r="CI271" s="83">
        <f t="shared" si="224"/>
        <v>3.597765363128492</v>
      </c>
      <c r="CJ271" s="83"/>
      <c r="CK271" s="83">
        <f t="shared" si="225"/>
        <v>0.16906091370558377</v>
      </c>
      <c r="CL271" s="114">
        <f t="shared" si="226"/>
        <v>129.54945384615385</v>
      </c>
      <c r="CO271" s="110">
        <f t="shared" si="227"/>
        <v>-4.0907209008214229</v>
      </c>
      <c r="CP271" s="110">
        <f t="shared" si="228"/>
        <v>0.75581357324250753</v>
      </c>
      <c r="CQ271" s="115">
        <f t="shared" si="229"/>
        <v>95.29069178490748</v>
      </c>
      <c r="CR271" s="115">
        <f t="shared" si="230"/>
        <v>96.381130836039006</v>
      </c>
    </row>
    <row r="272" spans="1:212" s="123" customFormat="1" x14ac:dyDescent="0.25">
      <c r="A272" s="145" t="s">
        <v>418</v>
      </c>
      <c r="B272" s="146" t="s">
        <v>85</v>
      </c>
      <c r="C272" s="146">
        <v>400</v>
      </c>
      <c r="D272" s="147">
        <v>48.110287512187227</v>
      </c>
      <c r="E272" s="147">
        <v>1.1601817121301787</v>
      </c>
      <c r="F272" s="147">
        <v>30.973658553200185</v>
      </c>
      <c r="G272" s="147">
        <v>10.569148958816742</v>
      </c>
      <c r="H272" s="147">
        <v>0.12879081391536845</v>
      </c>
      <c r="I272" s="147">
        <v>2.7993375255985042</v>
      </c>
      <c r="J272" s="147">
        <v>0.18094577161663339</v>
      </c>
      <c r="K272" s="147">
        <v>0.92601659592041785</v>
      </c>
      <c r="L272" s="147">
        <v>5.0239061295912322</v>
      </c>
      <c r="M272" s="147">
        <v>0.1277264270235059</v>
      </c>
      <c r="N272" s="111">
        <f t="shared" si="216"/>
        <v>100</v>
      </c>
      <c r="O272" s="147">
        <v>6.2</v>
      </c>
      <c r="P272" s="147"/>
      <c r="Q272" s="147">
        <v>1.96</v>
      </c>
      <c r="R272" s="147">
        <v>7.18</v>
      </c>
      <c r="S272" s="112">
        <f t="shared" si="217"/>
        <v>0.27298050139275765</v>
      </c>
      <c r="T272" s="112">
        <f t="shared" si="218"/>
        <v>10.697939772732111</v>
      </c>
      <c r="U272" s="83">
        <f t="shared" si="219"/>
        <v>79.083946065387408</v>
      </c>
      <c r="V272" s="147">
        <v>10.569148958816742</v>
      </c>
      <c r="W272" s="147">
        <v>0.12879081391536845</v>
      </c>
      <c r="Z272" s="147"/>
      <c r="AA272" s="148">
        <f t="shared" si="220"/>
        <v>96.549435965494339</v>
      </c>
      <c r="AB272" s="147">
        <v>7.0000000000000001E-3</v>
      </c>
      <c r="AC272" s="123">
        <v>282</v>
      </c>
      <c r="AD272" s="123">
        <v>190</v>
      </c>
      <c r="AE272" s="123">
        <v>148</v>
      </c>
      <c r="AF272" s="123">
        <v>1450</v>
      </c>
      <c r="AH272" s="123">
        <v>1.99</v>
      </c>
      <c r="AI272" s="123">
        <v>18</v>
      </c>
      <c r="AJ272" s="123">
        <v>68</v>
      </c>
      <c r="AK272" s="123">
        <v>138</v>
      </c>
      <c r="AL272" s="123">
        <v>14</v>
      </c>
      <c r="AM272" s="123">
        <v>54.1</v>
      </c>
      <c r="AN272" s="123">
        <v>10.1</v>
      </c>
      <c r="AO272" s="123">
        <v>2.1800000000000002</v>
      </c>
      <c r="AP272" s="123">
        <v>8.51</v>
      </c>
      <c r="AQ272" s="123">
        <v>1.23</v>
      </c>
      <c r="AR272" s="123">
        <v>6.99</v>
      </c>
      <c r="AS272" s="123">
        <v>1.3</v>
      </c>
      <c r="AT272" s="123">
        <v>3.73</v>
      </c>
      <c r="AU272" s="123">
        <v>0.57999999999999996</v>
      </c>
      <c r="AV272" s="123">
        <v>3.55</v>
      </c>
      <c r="AW272" s="123">
        <v>0.51</v>
      </c>
      <c r="AY272" s="146">
        <v>146</v>
      </c>
      <c r="BA272" s="123">
        <v>23</v>
      </c>
      <c r="BB272" s="123">
        <v>1.6</v>
      </c>
      <c r="BC272" s="123">
        <v>38</v>
      </c>
      <c r="BD272" s="123">
        <v>12.4</v>
      </c>
      <c r="BE272" s="123">
        <v>25</v>
      </c>
      <c r="BF272" s="123">
        <v>5.68</v>
      </c>
      <c r="BG272" s="146">
        <v>23</v>
      </c>
      <c r="BH272" s="146">
        <v>130</v>
      </c>
      <c r="BI272" s="146">
        <v>177</v>
      </c>
      <c r="BJ272" s="146"/>
      <c r="BK272" s="146">
        <v>94</v>
      </c>
      <c r="BL272" s="146">
        <v>0.48</v>
      </c>
      <c r="BM272" s="123">
        <v>5.0999999999999996</v>
      </c>
      <c r="BO272" s="123">
        <v>0.2</v>
      </c>
      <c r="BU272" s="149">
        <f t="shared" si="206"/>
        <v>224931.21434269351</v>
      </c>
      <c r="BV272" s="149">
        <f t="shared" si="207"/>
        <v>6955.8603026287201</v>
      </c>
      <c r="BW272" s="149">
        <f t="shared" si="208"/>
        <v>163969.2549328639</v>
      </c>
      <c r="BX272" s="149">
        <f t="shared" si="209"/>
        <v>73938.369054915136</v>
      </c>
      <c r="BY272" s="149">
        <f t="shared" si="210"/>
        <v>997.57046616528169</v>
      </c>
      <c r="BZ272" s="149">
        <f t="shared" si="211"/>
        <v>16883.569588494331</v>
      </c>
      <c r="CA272" s="149">
        <f t="shared" si="212"/>
        <v>1293.4379394319003</v>
      </c>
      <c r="CB272" s="149">
        <f t="shared" si="213"/>
        <v>6870.783133842313</v>
      </c>
      <c r="CC272" s="149">
        <f t="shared" si="214"/>
        <v>41710.315249393178</v>
      </c>
      <c r="CD272" s="149">
        <f t="shared" si="215"/>
        <v>557.5709979446018</v>
      </c>
      <c r="CF272" s="147">
        <f t="shared" si="221"/>
        <v>4.379309047614079</v>
      </c>
      <c r="CG272" s="183">
        <f t="shared" si="222"/>
        <v>0.14635557582336253</v>
      </c>
      <c r="CH272" s="111">
        <f t="shared" si="223"/>
        <v>1.2185542508409031E-2</v>
      </c>
      <c r="CI272" s="83">
        <f t="shared" si="224"/>
        <v>1.5532646048109966</v>
      </c>
      <c r="CJ272" s="83"/>
      <c r="CK272" s="83">
        <f t="shared" si="225"/>
        <v>2.1037711864406781</v>
      </c>
      <c r="CL272" s="114">
        <f t="shared" si="226"/>
        <v>125.84235596330275</v>
      </c>
      <c r="CO272" s="110">
        <f t="shared" si="227"/>
        <v>5.9210994265083414</v>
      </c>
      <c r="CP272" s="110">
        <f t="shared" si="228"/>
        <v>-1.4064748655679358</v>
      </c>
      <c r="CQ272" s="115">
        <f t="shared" si="229"/>
        <v>68.633608117078253</v>
      </c>
      <c r="CR272" s="115">
        <f t="shared" si="230"/>
        <v>74.098971781278166</v>
      </c>
    </row>
    <row r="273" spans="1:212" s="123" customFormat="1" x14ac:dyDescent="0.25">
      <c r="A273" s="145" t="s">
        <v>419</v>
      </c>
      <c r="B273" s="146" t="s">
        <v>86</v>
      </c>
      <c r="C273" s="146">
        <v>365</v>
      </c>
      <c r="D273" s="147">
        <v>54.714129237308263</v>
      </c>
      <c r="E273" s="147">
        <v>1.6583239942581851</v>
      </c>
      <c r="F273" s="147">
        <v>23.871415458748398</v>
      </c>
      <c r="G273" s="147">
        <v>10.823363144435794</v>
      </c>
      <c r="H273" s="147">
        <v>0.20808269227316079</v>
      </c>
      <c r="I273" s="147">
        <v>2.4822047047813598</v>
      </c>
      <c r="J273" s="147">
        <v>0.73938012482849003</v>
      </c>
      <c r="K273" s="147">
        <v>0.6654421123456411</v>
      </c>
      <c r="L273" s="147">
        <v>4.6475322132076524</v>
      </c>
      <c r="M273" s="147">
        <v>0.19012631781304032</v>
      </c>
      <c r="N273" s="111">
        <f t="shared" si="216"/>
        <v>99.999999999999986</v>
      </c>
      <c r="O273" s="147">
        <v>5.62</v>
      </c>
      <c r="P273" s="147"/>
      <c r="Q273" s="147">
        <v>1.6</v>
      </c>
      <c r="R273" s="147">
        <v>7.79</v>
      </c>
      <c r="S273" s="112">
        <f t="shared" si="217"/>
        <v>0.20539152759948653</v>
      </c>
      <c r="T273" s="112">
        <f t="shared" si="218"/>
        <v>11.031445836708954</v>
      </c>
      <c r="U273" s="83">
        <f t="shared" si="219"/>
        <v>78.585544696056658</v>
      </c>
      <c r="V273" s="147">
        <v>10.823363144435794</v>
      </c>
      <c r="W273" s="147">
        <v>0.20808269227316079</v>
      </c>
      <c r="Z273" s="147">
        <v>0.54</v>
      </c>
      <c r="AA273" s="148">
        <f t="shared" si="220"/>
        <v>94.442122858336816</v>
      </c>
      <c r="AB273" s="147">
        <v>7.0000000000000001E-3</v>
      </c>
      <c r="AC273" s="123">
        <v>148</v>
      </c>
      <c r="AD273" s="123">
        <v>156</v>
      </c>
      <c r="AE273" s="123">
        <v>43</v>
      </c>
      <c r="AF273" s="123">
        <v>1010</v>
      </c>
      <c r="AH273" s="123">
        <v>2.1800000000000002</v>
      </c>
      <c r="AI273" s="123">
        <v>13.2</v>
      </c>
      <c r="AJ273" s="123">
        <v>41</v>
      </c>
      <c r="AK273" s="123">
        <v>80</v>
      </c>
      <c r="AL273" s="123">
        <v>9</v>
      </c>
      <c r="AM273" s="123">
        <v>34</v>
      </c>
      <c r="AN273" s="123">
        <v>6.7</v>
      </c>
      <c r="AO273" s="123">
        <v>1.38</v>
      </c>
      <c r="AP273" s="123">
        <v>5.79</v>
      </c>
      <c r="AQ273" s="123">
        <v>0.95</v>
      </c>
      <c r="AR273" s="123">
        <v>5.3</v>
      </c>
      <c r="AS273" s="123">
        <v>1</v>
      </c>
      <c r="AT273" s="123">
        <v>3.1</v>
      </c>
      <c r="AU273" s="123">
        <v>0.43</v>
      </c>
      <c r="AV273" s="123">
        <v>2.88</v>
      </c>
      <c r="AW273" s="123">
        <v>0.42</v>
      </c>
      <c r="AY273" s="146">
        <v>234</v>
      </c>
      <c r="BA273" s="123">
        <v>28</v>
      </c>
      <c r="BB273" s="123">
        <v>1.9</v>
      </c>
      <c r="BC273" s="123">
        <v>30</v>
      </c>
      <c r="BD273" s="123">
        <v>6.5</v>
      </c>
      <c r="BE273" s="123">
        <v>20</v>
      </c>
      <c r="BF273" s="123">
        <v>4.2</v>
      </c>
      <c r="BG273" s="146">
        <v>23</v>
      </c>
      <c r="BH273" s="146">
        <v>106</v>
      </c>
      <c r="BI273" s="146">
        <v>114</v>
      </c>
      <c r="BJ273" s="146"/>
      <c r="BK273" s="146">
        <v>64</v>
      </c>
      <c r="BL273" s="146">
        <v>0.32</v>
      </c>
      <c r="BM273" s="123">
        <v>4.8</v>
      </c>
      <c r="BO273" s="123">
        <v>0.73</v>
      </c>
      <c r="BU273" s="149">
        <f t="shared" si="206"/>
        <v>255806.31851209057</v>
      </c>
      <c r="BV273" s="149">
        <f t="shared" si="207"/>
        <v>9942.4684253796531</v>
      </c>
      <c r="BW273" s="149">
        <f t="shared" si="208"/>
        <v>126371.19377553846</v>
      </c>
      <c r="BX273" s="149">
        <f t="shared" si="209"/>
        <v>75716.769789783808</v>
      </c>
      <c r="BY273" s="149">
        <f t="shared" si="210"/>
        <v>1611.7387725204362</v>
      </c>
      <c r="BZ273" s="149">
        <f t="shared" si="211"/>
        <v>14970.85488364037</v>
      </c>
      <c r="CA273" s="149">
        <f t="shared" si="212"/>
        <v>5285.2426258473124</v>
      </c>
      <c r="CB273" s="149">
        <f t="shared" si="213"/>
        <v>4937.3936300875548</v>
      </c>
      <c r="CC273" s="149">
        <f t="shared" si="214"/>
        <v>38585.520657483648</v>
      </c>
      <c r="CD273" s="149">
        <f t="shared" si="215"/>
        <v>829.96857603352737</v>
      </c>
      <c r="CF273" s="147">
        <f t="shared" si="221"/>
        <v>5.0576116312852957</v>
      </c>
      <c r="CG273" s="183">
        <f t="shared" si="222"/>
        <v>0.14518481778165016</v>
      </c>
      <c r="CH273" s="111">
        <f t="shared" si="223"/>
        <v>1.9225326684167893E-2</v>
      </c>
      <c r="CI273" s="83">
        <f t="shared" si="224"/>
        <v>2.2920353982300878</v>
      </c>
      <c r="CJ273" s="83"/>
      <c r="CK273" s="83">
        <f t="shared" si="225"/>
        <v>2.3288409090909088</v>
      </c>
      <c r="CL273" s="114">
        <f t="shared" si="226"/>
        <v>141.10632229299364</v>
      </c>
      <c r="CO273" s="110">
        <f t="shared" si="227"/>
        <v>2.0677784373517962</v>
      </c>
      <c r="CP273" s="110">
        <f t="shared" si="228"/>
        <v>-2.0598087529931695</v>
      </c>
      <c r="CQ273" s="115">
        <f t="shared" si="229"/>
        <v>62.037986469880856</v>
      </c>
      <c r="CR273" s="115">
        <f t="shared" si="230"/>
        <v>67.988532199790015</v>
      </c>
    </row>
    <row r="274" spans="1:212" s="123" customFormat="1" x14ac:dyDescent="0.25">
      <c r="A274" s="145" t="s">
        <v>420</v>
      </c>
      <c r="B274" s="146" t="s">
        <v>87</v>
      </c>
      <c r="C274" s="146">
        <v>342</v>
      </c>
      <c r="D274" s="147">
        <v>66.464887149672478</v>
      </c>
      <c r="E274" s="147">
        <v>0.98504902951932694</v>
      </c>
      <c r="F274" s="147">
        <v>19.286223104273141</v>
      </c>
      <c r="G274" s="147">
        <v>6.4701130939975249</v>
      </c>
      <c r="H274" s="147">
        <v>4.3549536041907089E-2</v>
      </c>
      <c r="I274" s="147">
        <v>1.9804669961914889</v>
      </c>
      <c r="J274" s="147">
        <v>0.30069917743221558</v>
      </c>
      <c r="K274" s="147">
        <v>1.2027967097288623</v>
      </c>
      <c r="L274" s="147">
        <v>3.1728947687675162</v>
      </c>
      <c r="M274" s="147">
        <v>9.3320434375515182E-2</v>
      </c>
      <c r="N274" s="111">
        <f t="shared" si="216"/>
        <v>100</v>
      </c>
      <c r="O274" s="147">
        <v>3.96</v>
      </c>
      <c r="P274" s="147"/>
      <c r="Q274" s="147">
        <v>0.59</v>
      </c>
      <c r="R274" s="147">
        <v>5.09</v>
      </c>
      <c r="S274" s="112">
        <f t="shared" si="217"/>
        <v>0.11591355599214145</v>
      </c>
      <c r="T274" s="112">
        <f t="shared" si="218"/>
        <v>6.5136626300394322</v>
      </c>
      <c r="U274" s="83">
        <f t="shared" si="219"/>
        <v>85.751110253945626</v>
      </c>
      <c r="V274" s="147">
        <v>6.4701130939975249</v>
      </c>
      <c r="W274" s="147">
        <v>4.3549536041907089E-2</v>
      </c>
      <c r="Z274" s="147">
        <v>0.47</v>
      </c>
      <c r="AA274" s="148">
        <f t="shared" si="220"/>
        <v>92.768079800498754</v>
      </c>
      <c r="AB274" s="147"/>
      <c r="AC274" s="123">
        <v>165</v>
      </c>
      <c r="AD274" s="123">
        <v>144</v>
      </c>
      <c r="AE274" s="123">
        <v>104</v>
      </c>
      <c r="AF274" s="123">
        <v>842</v>
      </c>
      <c r="AH274" s="123">
        <v>3.32</v>
      </c>
      <c r="AI274" s="123">
        <v>12.6</v>
      </c>
      <c r="AJ274" s="123">
        <v>43</v>
      </c>
      <c r="AK274" s="123">
        <v>87</v>
      </c>
      <c r="AL274" s="123">
        <v>9.6999999999999993</v>
      </c>
      <c r="AM274" s="123">
        <v>35</v>
      </c>
      <c r="AN274" s="123">
        <v>6.6</v>
      </c>
      <c r="AO274" s="123">
        <v>1.34</v>
      </c>
      <c r="AP274" s="123">
        <v>5.17</v>
      </c>
      <c r="AQ274" s="123">
        <v>0.73</v>
      </c>
      <c r="AR274" s="123">
        <v>3.86</v>
      </c>
      <c r="AS274" s="123">
        <v>0.75</v>
      </c>
      <c r="AT274" s="123">
        <v>2.13</v>
      </c>
      <c r="AU274" s="123">
        <v>0.33</v>
      </c>
      <c r="AV274" s="123">
        <v>2.25</v>
      </c>
      <c r="AW274" s="123">
        <v>0.36</v>
      </c>
      <c r="AY274" s="146">
        <v>129</v>
      </c>
      <c r="BA274" s="123">
        <v>18</v>
      </c>
      <c r="BB274" s="123">
        <v>1.2</v>
      </c>
      <c r="BC274" s="123">
        <v>24</v>
      </c>
      <c r="BD274" s="123">
        <v>8</v>
      </c>
      <c r="BE274" s="123">
        <v>16</v>
      </c>
      <c r="BF274" s="123">
        <v>9.5</v>
      </c>
      <c r="BG274" s="146">
        <v>19</v>
      </c>
      <c r="BH274" s="146">
        <v>99</v>
      </c>
      <c r="BI274" s="146">
        <v>113</v>
      </c>
      <c r="BJ274" s="146"/>
      <c r="BK274" s="146">
        <v>65</v>
      </c>
      <c r="BL274" s="146">
        <v>0.31</v>
      </c>
      <c r="BM274" s="123">
        <v>3.9</v>
      </c>
      <c r="BO274" s="123">
        <v>0.2</v>
      </c>
      <c r="BU274" s="149">
        <f t="shared" si="206"/>
        <v>310744.92693353369</v>
      </c>
      <c r="BV274" s="149">
        <f t="shared" si="207"/>
        <v>5905.8536856230112</v>
      </c>
      <c r="BW274" s="149">
        <f t="shared" si="208"/>
        <v>102097.96906765219</v>
      </c>
      <c r="BX274" s="149">
        <f t="shared" si="209"/>
        <v>45262.831627702348</v>
      </c>
      <c r="BY274" s="149">
        <f t="shared" si="210"/>
        <v>337.32010575812427</v>
      </c>
      <c r="BZ274" s="149">
        <f t="shared" si="211"/>
        <v>11944.737653872719</v>
      </c>
      <c r="CA274" s="149">
        <f t="shared" si="212"/>
        <v>2149.460144726806</v>
      </c>
      <c r="CB274" s="149">
        <f t="shared" si="213"/>
        <v>8924.4138636974476</v>
      </c>
      <c r="CC274" s="149">
        <f t="shared" si="214"/>
        <v>26342.538583461068</v>
      </c>
      <c r="CD274" s="149">
        <f t="shared" si="215"/>
        <v>407.37667948547539</v>
      </c>
      <c r="CF274" s="147">
        <f t="shared" si="221"/>
        <v>3.7893533486712658</v>
      </c>
      <c r="CG274" s="183">
        <f t="shared" si="222"/>
        <v>0.38242606295309173</v>
      </c>
      <c r="CH274" s="111">
        <f t="shared" si="223"/>
        <v>6.730877097389381E-3</v>
      </c>
      <c r="CI274" s="83">
        <f t="shared" si="224"/>
        <v>3.4462365591397841</v>
      </c>
      <c r="CJ274" s="83"/>
      <c r="CK274" s="83">
        <f t="shared" si="225"/>
        <v>2.0391830065359478</v>
      </c>
      <c r="CL274" s="114">
        <f t="shared" si="226"/>
        <v>130.95794842105266</v>
      </c>
      <c r="CO274" s="110">
        <f t="shared" si="227"/>
        <v>-0.26933802631428883</v>
      </c>
      <c r="CP274" s="110">
        <f t="shared" si="228"/>
        <v>-2.5214598208869807</v>
      </c>
      <c r="CQ274" s="115">
        <f t="shared" si="229"/>
        <v>69.126112447385353</v>
      </c>
      <c r="CR274" s="115">
        <f t="shared" si="230"/>
        <v>74.627165090535598</v>
      </c>
    </row>
    <row r="275" spans="1:212" s="123" customFormat="1" x14ac:dyDescent="0.25">
      <c r="A275" s="145" t="s">
        <v>420</v>
      </c>
      <c r="B275" s="146" t="s">
        <v>88</v>
      </c>
      <c r="C275" s="146">
        <v>338</v>
      </c>
      <c r="D275" s="147">
        <v>52.795650394130554</v>
      </c>
      <c r="E275" s="147">
        <v>1.1755691539050941</v>
      </c>
      <c r="F275" s="147">
        <v>29.17930578443001</v>
      </c>
      <c r="G275" s="147">
        <v>6.7521753277423837</v>
      </c>
      <c r="H275" s="147">
        <v>2.0992306319733822E-2</v>
      </c>
      <c r="I275" s="147">
        <v>1.8053383434971084</v>
      </c>
      <c r="J275" s="147">
        <v>0.24141152267693894</v>
      </c>
      <c r="K275" s="147">
        <v>0.92366147806828813</v>
      </c>
      <c r="L275" s="147">
        <v>6.9589495449917615</v>
      </c>
      <c r="M275" s="147">
        <v>0.14694614423813676</v>
      </c>
      <c r="N275" s="111">
        <f t="shared" si="216"/>
        <v>100.00000000000003</v>
      </c>
      <c r="O275" s="147">
        <v>5.07</v>
      </c>
      <c r="P275" s="147"/>
      <c r="Q275" s="147">
        <v>1.66</v>
      </c>
      <c r="R275" s="147">
        <v>4.3</v>
      </c>
      <c r="S275" s="112">
        <f t="shared" si="217"/>
        <v>0.38604651162790699</v>
      </c>
      <c r="T275" s="112">
        <f t="shared" si="218"/>
        <v>6.7731676340621174</v>
      </c>
      <c r="U275" s="83">
        <f t="shared" si="219"/>
        <v>81.974956178560561</v>
      </c>
      <c r="V275" s="147">
        <v>6.7521753277423837</v>
      </c>
      <c r="W275" s="147">
        <v>2.0992306319733822E-2</v>
      </c>
      <c r="Z275" s="147">
        <v>0.54</v>
      </c>
      <c r="AA275" s="148">
        <f t="shared" si="220"/>
        <v>96.160498097544107</v>
      </c>
      <c r="AB275" s="147">
        <v>4.1000000000000002E-2</v>
      </c>
      <c r="AC275" s="123">
        <v>162</v>
      </c>
      <c r="AD275" s="123">
        <v>291</v>
      </c>
      <c r="AE275" s="123">
        <v>103</v>
      </c>
      <c r="AF275" s="123">
        <v>1030</v>
      </c>
      <c r="AH275" s="123">
        <v>2.5299999999999998</v>
      </c>
      <c r="AI275" s="123">
        <v>13.3</v>
      </c>
      <c r="AJ275" s="123">
        <v>74</v>
      </c>
      <c r="AK275" s="123">
        <v>150</v>
      </c>
      <c r="AL275" s="123">
        <v>16</v>
      </c>
      <c r="AM275" s="123">
        <v>58</v>
      </c>
      <c r="AN275" s="123">
        <v>11</v>
      </c>
      <c r="AO275" s="123">
        <v>1.9</v>
      </c>
      <c r="AP275" s="123">
        <v>7.9</v>
      </c>
      <c r="AQ275" s="123">
        <v>1.2</v>
      </c>
      <c r="AR275" s="123">
        <v>7.4</v>
      </c>
      <c r="AS275" s="123">
        <v>1.4</v>
      </c>
      <c r="AT275" s="123">
        <v>3.9</v>
      </c>
      <c r="AU275" s="123">
        <v>0.6</v>
      </c>
      <c r="AV275" s="123">
        <v>3.9</v>
      </c>
      <c r="AW275" s="123">
        <v>0.56000000000000005</v>
      </c>
      <c r="AY275" s="146">
        <v>172</v>
      </c>
      <c r="BA275" s="123">
        <v>23</v>
      </c>
      <c r="BB275" s="123">
        <v>1.8</v>
      </c>
      <c r="BC275" s="123">
        <v>36</v>
      </c>
      <c r="BD275" s="123">
        <v>13.6</v>
      </c>
      <c r="BE275" s="123">
        <v>21</v>
      </c>
      <c r="BF275" s="123">
        <v>1.25</v>
      </c>
      <c r="BG275" s="146">
        <v>11</v>
      </c>
      <c r="BH275" s="146">
        <v>108</v>
      </c>
      <c r="BI275" s="146">
        <v>79</v>
      </c>
      <c r="BJ275" s="146"/>
      <c r="BK275" s="146">
        <v>39</v>
      </c>
      <c r="BL275" s="146">
        <v>0.2</v>
      </c>
      <c r="BM275" s="123">
        <v>6</v>
      </c>
      <c r="BO275" s="123">
        <v>1.1000000000000001</v>
      </c>
      <c r="BU275" s="149">
        <f t="shared" si="206"/>
        <v>246836.80703749351</v>
      </c>
      <c r="BV275" s="149">
        <f t="shared" si="207"/>
        <v>7048.1155884016907</v>
      </c>
      <c r="BW275" s="149">
        <f t="shared" si="208"/>
        <v>154470.2580327522</v>
      </c>
      <c r="BX275" s="149">
        <f t="shared" si="209"/>
        <v>47236.048356536878</v>
      </c>
      <c r="BY275" s="149">
        <f t="shared" si="210"/>
        <v>162.59936686961458</v>
      </c>
      <c r="BZ275" s="149">
        <f t="shared" si="211"/>
        <v>10888.488892275935</v>
      </c>
      <c r="CA275" s="149">
        <f t="shared" si="212"/>
        <v>1725.6596805585361</v>
      </c>
      <c r="CB275" s="149">
        <f t="shared" si="213"/>
        <v>6853.3088206519096</v>
      </c>
      <c r="CC275" s="149">
        <f t="shared" si="214"/>
        <v>57775.756918818966</v>
      </c>
      <c r="CD275" s="149">
        <f t="shared" si="215"/>
        <v>641.47185665728318</v>
      </c>
      <c r="CF275" s="147">
        <f t="shared" si="221"/>
        <v>4.3381638006762477</v>
      </c>
      <c r="CG275" s="183">
        <f t="shared" si="222"/>
        <v>1.0578146970149251</v>
      </c>
      <c r="CH275" s="111">
        <f t="shared" si="223"/>
        <v>3.1089693766516401E-3</v>
      </c>
      <c r="CI275" s="83">
        <f t="shared" si="224"/>
        <v>1.8093525179856114</v>
      </c>
      <c r="CJ275" s="83"/>
      <c r="CK275" s="83">
        <f t="shared" si="225"/>
        <v>0.9702865761689291</v>
      </c>
      <c r="CL275" s="114">
        <f t="shared" si="226"/>
        <v>146.31210714285712</v>
      </c>
      <c r="CO275" s="110">
        <f t="shared" si="227"/>
        <v>1.0622991823496726</v>
      </c>
      <c r="CP275" s="110">
        <f t="shared" si="228"/>
        <v>3.3465404364300513</v>
      </c>
      <c r="CQ275" s="115">
        <f t="shared" si="229"/>
        <v>76.520084880897784</v>
      </c>
      <c r="CR275" s="115">
        <f t="shared" si="230"/>
        <v>81.113412890613603</v>
      </c>
      <c r="GU275" s="84"/>
      <c r="GV275" s="84"/>
      <c r="GW275" s="84"/>
      <c r="GX275" s="84"/>
      <c r="GY275" s="84"/>
      <c r="GZ275" s="84"/>
      <c r="HA275" s="84"/>
      <c r="HB275" s="84"/>
      <c r="HC275" s="84"/>
      <c r="HD275" s="84"/>
    </row>
    <row r="276" spans="1:212" s="123" customFormat="1" ht="15.6" thickBot="1" x14ac:dyDescent="0.3">
      <c r="A276" s="145" t="s">
        <v>421</v>
      </c>
      <c r="B276" s="146" t="s">
        <v>89</v>
      </c>
      <c r="C276" s="146">
        <v>290</v>
      </c>
      <c r="D276" s="147">
        <v>59.462442854613805</v>
      </c>
      <c r="E276" s="147">
        <v>0.85392649983858693</v>
      </c>
      <c r="F276" s="147">
        <v>19.577827069470043</v>
      </c>
      <c r="G276" s="147">
        <v>7.2896164620367179</v>
      </c>
      <c r="H276" s="147">
        <v>0.18432315911149985</v>
      </c>
      <c r="I276" s="147">
        <v>3.5719120663979922</v>
      </c>
      <c r="J276" s="147">
        <v>0.64565174378039503</v>
      </c>
      <c r="K276" s="147">
        <v>0.88516771324731569</v>
      </c>
      <c r="L276" s="147">
        <v>7.3312714132483565</v>
      </c>
      <c r="M276" s="147">
        <v>0.19786101825528235</v>
      </c>
      <c r="N276" s="111">
        <f t="shared" si="216"/>
        <v>100</v>
      </c>
      <c r="O276" s="147">
        <v>4.22</v>
      </c>
      <c r="P276" s="147"/>
      <c r="Q276" s="147">
        <v>7</v>
      </c>
      <c r="R276" s="147">
        <v>0</v>
      </c>
      <c r="S276" s="112"/>
      <c r="T276" s="112">
        <f t="shared" si="218"/>
        <v>7.4739396211482179</v>
      </c>
      <c r="U276" s="83">
        <f t="shared" si="219"/>
        <v>79.040269924083844</v>
      </c>
      <c r="V276" s="147">
        <v>7.2896164620367179</v>
      </c>
      <c r="W276" s="147">
        <v>0.18432315911149985</v>
      </c>
      <c r="Y276" s="147"/>
      <c r="Z276" s="147"/>
      <c r="AA276" s="148">
        <f t="shared" si="220"/>
        <v>92.747903305377406</v>
      </c>
      <c r="AB276" s="147"/>
      <c r="AC276" s="123">
        <v>53</v>
      </c>
      <c r="AD276" s="123">
        <v>498</v>
      </c>
      <c r="AE276" s="123">
        <v>57</v>
      </c>
      <c r="AF276" s="123">
        <v>476</v>
      </c>
      <c r="AH276" s="123">
        <v>22.1</v>
      </c>
      <c r="AI276" s="123">
        <v>24.5</v>
      </c>
      <c r="AJ276" s="123">
        <v>47</v>
      </c>
      <c r="AK276" s="123">
        <v>267</v>
      </c>
      <c r="AL276" s="123">
        <v>9.36</v>
      </c>
      <c r="AM276" s="123">
        <v>39.799999999999997</v>
      </c>
      <c r="AN276" s="123">
        <v>10.9</v>
      </c>
      <c r="AO276" s="123">
        <v>1.93</v>
      </c>
      <c r="AP276" s="123">
        <v>14.7</v>
      </c>
      <c r="AQ276" s="123">
        <v>2.73</v>
      </c>
      <c r="AR276" s="123">
        <v>17.899999999999999</v>
      </c>
      <c r="AS276" s="123">
        <v>3.9</v>
      </c>
      <c r="AT276" s="123">
        <v>12</v>
      </c>
      <c r="AU276" s="123">
        <v>1.82</v>
      </c>
      <c r="AV276" s="123">
        <v>11.2</v>
      </c>
      <c r="AW276" s="123">
        <v>1.64</v>
      </c>
      <c r="AY276" s="146">
        <v>638</v>
      </c>
      <c r="BA276" s="123">
        <v>31</v>
      </c>
      <c r="BB276" s="123">
        <v>2.2999999999999998</v>
      </c>
      <c r="BC276" s="123">
        <v>33</v>
      </c>
      <c r="BD276" s="123">
        <v>59</v>
      </c>
      <c r="BE276" s="123">
        <v>17</v>
      </c>
      <c r="BF276" s="123">
        <v>43.7</v>
      </c>
      <c r="BG276" s="146">
        <v>14</v>
      </c>
      <c r="BH276" s="146">
        <v>86</v>
      </c>
      <c r="BI276" s="146">
        <v>108</v>
      </c>
      <c r="BJ276" s="146"/>
      <c r="BK276" s="146">
        <v>45</v>
      </c>
      <c r="BL276" s="146">
        <v>0.59</v>
      </c>
      <c r="BM276" s="123">
        <v>8.4</v>
      </c>
      <c r="BO276" s="123">
        <v>3.4</v>
      </c>
      <c r="BU276" s="149">
        <f t="shared" si="206"/>
        <v>278006.22633325931</v>
      </c>
      <c r="BV276" s="149">
        <f t="shared" si="207"/>
        <v>5119.7095933222572</v>
      </c>
      <c r="BW276" s="149">
        <f t="shared" si="208"/>
        <v>103641.67062382061</v>
      </c>
      <c r="BX276" s="149">
        <f t="shared" si="209"/>
        <v>50995.813791538872</v>
      </c>
      <c r="BY276" s="149">
        <f t="shared" si="210"/>
        <v>1427.7053942740454</v>
      </c>
      <c r="BZ276" s="149">
        <f t="shared" si="211"/>
        <v>21543.177764574641</v>
      </c>
      <c r="CA276" s="149">
        <f t="shared" si="212"/>
        <v>4615.2527003242785</v>
      </c>
      <c r="CB276" s="149">
        <f t="shared" si="213"/>
        <v>6567.6958939989627</v>
      </c>
      <c r="CC276" s="149">
        <f t="shared" si="214"/>
        <v>60866.90991782795</v>
      </c>
      <c r="CD276" s="149">
        <f t="shared" si="215"/>
        <v>863.73327723815567</v>
      </c>
      <c r="CF276" s="147">
        <f t="shared" si="221"/>
        <v>2.3671444551414238</v>
      </c>
      <c r="CG276" s="183">
        <f t="shared" si="222"/>
        <v>0.44687090387047812</v>
      </c>
      <c r="CH276" s="111">
        <f t="shared" si="223"/>
        <v>2.5285714285714283E-2</v>
      </c>
      <c r="CI276" s="83">
        <f t="shared" si="224"/>
        <v>3.0372340425531918</v>
      </c>
      <c r="CJ276" s="83"/>
      <c r="CK276" s="83">
        <f t="shared" si="225"/>
        <v>0.99431818181818177</v>
      </c>
      <c r="CL276" s="114">
        <f t="shared" si="226"/>
        <v>747.13690243902454</v>
      </c>
      <c r="CO276" s="110">
        <f t="shared" si="227"/>
        <v>-6.6632346110989644</v>
      </c>
      <c r="CP276" s="110">
        <f t="shared" si="228"/>
        <v>1.0307283680631478</v>
      </c>
      <c r="CQ276" s="115">
        <f t="shared" si="229"/>
        <v>66.409217039521437</v>
      </c>
      <c r="CR276" s="115">
        <f t="shared" si="230"/>
        <v>71.881930106293495</v>
      </c>
      <c r="GU276" s="84"/>
      <c r="GV276" s="84"/>
      <c r="GW276" s="84"/>
      <c r="GX276" s="84"/>
      <c r="GY276" s="84"/>
      <c r="GZ276" s="84"/>
      <c r="HA276" s="84"/>
      <c r="HB276" s="84"/>
      <c r="HC276" s="84"/>
      <c r="HD276" s="84"/>
    </row>
    <row r="277" spans="1:212" ht="19.2" thickBot="1" x14ac:dyDescent="0.45">
      <c r="C277" s="93" t="s">
        <v>40</v>
      </c>
      <c r="D277" s="94" t="s">
        <v>843</v>
      </c>
      <c r="E277" s="94" t="s">
        <v>844</v>
      </c>
      <c r="F277" s="94" t="s">
        <v>845</v>
      </c>
      <c r="G277" s="94" t="s">
        <v>846</v>
      </c>
      <c r="H277" s="94" t="s">
        <v>45</v>
      </c>
      <c r="I277" s="94" t="s">
        <v>46</v>
      </c>
      <c r="J277" s="94" t="s">
        <v>47</v>
      </c>
      <c r="K277" s="94" t="s">
        <v>847</v>
      </c>
      <c r="L277" s="94" t="s">
        <v>848</v>
      </c>
      <c r="M277" s="94" t="s">
        <v>849</v>
      </c>
      <c r="N277" s="95" t="s">
        <v>52</v>
      </c>
      <c r="O277" s="94" t="s">
        <v>51</v>
      </c>
      <c r="P277" s="94" t="s">
        <v>597</v>
      </c>
      <c r="Q277" s="96" t="s">
        <v>60</v>
      </c>
      <c r="R277" s="96" t="s">
        <v>59</v>
      </c>
      <c r="S277" s="96" t="s">
        <v>782</v>
      </c>
      <c r="T277" s="96" t="s">
        <v>529</v>
      </c>
      <c r="U277" s="96" t="s">
        <v>676</v>
      </c>
      <c r="V277" s="94" t="s">
        <v>846</v>
      </c>
      <c r="W277" s="94" t="s">
        <v>45</v>
      </c>
      <c r="X277" s="96" t="s">
        <v>850</v>
      </c>
      <c r="Y277" s="96" t="s">
        <v>851</v>
      </c>
      <c r="Z277" s="96" t="s">
        <v>66</v>
      </c>
      <c r="AA277" s="96" t="s">
        <v>445</v>
      </c>
      <c r="AB277" s="96" t="s">
        <v>65</v>
      </c>
      <c r="AC277" s="97" t="s">
        <v>0</v>
      </c>
      <c r="AD277" s="97" t="s">
        <v>1</v>
      </c>
      <c r="AE277" s="97" t="s">
        <v>2</v>
      </c>
      <c r="AF277" s="97" t="s">
        <v>6</v>
      </c>
      <c r="AG277" s="97" t="s">
        <v>21</v>
      </c>
      <c r="AH277" s="97" t="s">
        <v>24</v>
      </c>
      <c r="AI277" s="97" t="s">
        <v>23</v>
      </c>
      <c r="AJ277" s="97" t="s">
        <v>7</v>
      </c>
      <c r="AK277" s="97" t="s">
        <v>8</v>
      </c>
      <c r="AL277" s="97" t="s">
        <v>9</v>
      </c>
      <c r="AM277" s="97" t="s">
        <v>10</v>
      </c>
      <c r="AN277" s="97" t="s">
        <v>11</v>
      </c>
      <c r="AO277" s="97" t="s">
        <v>12</v>
      </c>
      <c r="AP277" s="97" t="s">
        <v>13</v>
      </c>
      <c r="AQ277" s="97" t="s">
        <v>70</v>
      </c>
      <c r="AR277" s="97" t="s">
        <v>14</v>
      </c>
      <c r="AS277" s="97" t="s">
        <v>15</v>
      </c>
      <c r="AT277" s="97" t="s">
        <v>16</v>
      </c>
      <c r="AU277" s="97" t="s">
        <v>71</v>
      </c>
      <c r="AV277" s="97" t="s">
        <v>17</v>
      </c>
      <c r="AW277" s="97" t="s">
        <v>18</v>
      </c>
      <c r="AX277" s="97" t="s">
        <v>3</v>
      </c>
      <c r="AY277" s="97" t="s">
        <v>4</v>
      </c>
      <c r="AZ277" s="97" t="s">
        <v>19</v>
      </c>
      <c r="BA277" s="97" t="s">
        <v>5</v>
      </c>
      <c r="BB277" s="97" t="s">
        <v>20</v>
      </c>
      <c r="BC277" s="97" t="s">
        <v>25</v>
      </c>
      <c r="BD277" s="97" t="s">
        <v>26</v>
      </c>
      <c r="BE277" s="97" t="s">
        <v>33</v>
      </c>
      <c r="BF277" s="97" t="s">
        <v>22</v>
      </c>
      <c r="BG277" s="97" t="s">
        <v>27</v>
      </c>
      <c r="BH277" s="97" t="s">
        <v>28</v>
      </c>
      <c r="BI277" s="97" t="s">
        <v>29</v>
      </c>
      <c r="BJ277" s="97" t="s">
        <v>30</v>
      </c>
      <c r="BK277" s="97" t="s">
        <v>32</v>
      </c>
      <c r="BL277" s="97" t="s">
        <v>67</v>
      </c>
      <c r="BM277" s="98" t="s">
        <v>68</v>
      </c>
      <c r="BN277" s="97" t="s">
        <v>31</v>
      </c>
      <c r="BO277" s="99" t="s">
        <v>69</v>
      </c>
      <c r="BP277" s="100" t="s">
        <v>618</v>
      </c>
      <c r="BQ277" s="100" t="s">
        <v>619</v>
      </c>
      <c r="BR277" s="100" t="s">
        <v>620</v>
      </c>
      <c r="BS277" s="100" t="s">
        <v>621</v>
      </c>
      <c r="BU277" s="94" t="s">
        <v>451</v>
      </c>
      <c r="BV277" s="94" t="s">
        <v>452</v>
      </c>
      <c r="BW277" s="94" t="s">
        <v>453</v>
      </c>
      <c r="BX277" s="94" t="s">
        <v>454</v>
      </c>
      <c r="BY277" s="94" t="s">
        <v>455</v>
      </c>
      <c r="BZ277" s="94" t="s">
        <v>456</v>
      </c>
      <c r="CA277" s="94" t="s">
        <v>457</v>
      </c>
      <c r="CB277" s="94" t="s">
        <v>458</v>
      </c>
      <c r="CC277" s="94" t="s">
        <v>459</v>
      </c>
      <c r="CD277" s="94" t="s">
        <v>460</v>
      </c>
      <c r="CF277" s="86" t="s">
        <v>462</v>
      </c>
      <c r="CG277" s="86" t="s">
        <v>461</v>
      </c>
      <c r="CH277" s="86" t="s">
        <v>525</v>
      </c>
      <c r="CI277" s="86" t="s">
        <v>464</v>
      </c>
      <c r="CJ277" s="86"/>
      <c r="CK277" s="86" t="s">
        <v>465</v>
      </c>
      <c r="CL277" s="86" t="s">
        <v>526</v>
      </c>
      <c r="CM277" s="86" t="s">
        <v>470</v>
      </c>
      <c r="CN277" s="86" t="s">
        <v>469</v>
      </c>
      <c r="CO277" s="86" t="s">
        <v>472</v>
      </c>
      <c r="CP277" s="86" t="s">
        <v>473</v>
      </c>
      <c r="CQ277" s="86" t="s">
        <v>527</v>
      </c>
      <c r="CR277" s="101" t="s">
        <v>528</v>
      </c>
      <c r="CW277" s="102" t="s">
        <v>622</v>
      </c>
      <c r="CX277" s="103" t="s">
        <v>7</v>
      </c>
      <c r="CY277" s="103" t="s">
        <v>8</v>
      </c>
      <c r="CZ277" s="103" t="s">
        <v>9</v>
      </c>
      <c r="DA277" s="103" t="s">
        <v>10</v>
      </c>
      <c r="DB277" s="103"/>
      <c r="DC277" s="103" t="s">
        <v>11</v>
      </c>
      <c r="DD277" s="103" t="s">
        <v>12</v>
      </c>
      <c r="DE277" s="103" t="s">
        <v>13</v>
      </c>
      <c r="DF277" s="103"/>
      <c r="DG277" s="103" t="s">
        <v>14</v>
      </c>
      <c r="DH277" s="103" t="s">
        <v>15</v>
      </c>
      <c r="DI277" s="103" t="s">
        <v>16</v>
      </c>
      <c r="DJ277" s="103"/>
      <c r="DK277" s="103" t="s">
        <v>17</v>
      </c>
      <c r="DL277" s="103" t="s">
        <v>18</v>
      </c>
      <c r="DM277" s="103"/>
      <c r="DN277" s="102" t="s">
        <v>622</v>
      </c>
      <c r="DO277" s="103" t="s">
        <v>7</v>
      </c>
      <c r="DP277" s="103" t="s">
        <v>8</v>
      </c>
      <c r="DQ277" s="103" t="s">
        <v>9</v>
      </c>
      <c r="DR277" s="103" t="s">
        <v>10</v>
      </c>
      <c r="DS277" s="103"/>
      <c r="DT277" s="103" t="s">
        <v>11</v>
      </c>
      <c r="DU277" s="103" t="s">
        <v>12</v>
      </c>
      <c r="DV277" s="103" t="s">
        <v>13</v>
      </c>
      <c r="DW277" s="103"/>
      <c r="DX277" s="103" t="s">
        <v>14</v>
      </c>
      <c r="DY277" s="103" t="s">
        <v>15</v>
      </c>
      <c r="DZ277" s="103" t="s">
        <v>16</v>
      </c>
      <c r="EA277" s="103"/>
      <c r="EB277" s="103" t="s">
        <v>17</v>
      </c>
      <c r="EC277" s="103" t="s">
        <v>18</v>
      </c>
      <c r="ED277" s="103" t="s">
        <v>623</v>
      </c>
      <c r="EE277" s="103" t="s">
        <v>624</v>
      </c>
      <c r="EF277" s="103" t="s">
        <v>625</v>
      </c>
      <c r="EG277" s="103" t="s">
        <v>626</v>
      </c>
      <c r="EH277" s="103" t="s">
        <v>627</v>
      </c>
      <c r="EJ277" s="104" t="s">
        <v>628</v>
      </c>
      <c r="EK277" s="105" t="s">
        <v>61</v>
      </c>
      <c r="EL277" s="105" t="s">
        <v>459</v>
      </c>
      <c r="EM277" s="105" t="s">
        <v>1</v>
      </c>
      <c r="EN277" s="105" t="s">
        <v>6</v>
      </c>
      <c r="EO277" s="105" t="s">
        <v>62</v>
      </c>
      <c r="EP277" s="105" t="s">
        <v>5</v>
      </c>
      <c r="EQ277" s="105" t="s">
        <v>629</v>
      </c>
      <c r="ER277" s="105" t="s">
        <v>8</v>
      </c>
      <c r="ES277" s="105" t="s">
        <v>10</v>
      </c>
      <c r="ET277" s="105" t="s">
        <v>460</v>
      </c>
      <c r="EU277" s="105" t="s">
        <v>19</v>
      </c>
      <c r="EV277" s="105" t="s">
        <v>4</v>
      </c>
      <c r="EW277" s="105" t="s">
        <v>11</v>
      </c>
      <c r="EX277" s="105" t="s">
        <v>452</v>
      </c>
      <c r="EY277" s="105" t="s">
        <v>3</v>
      </c>
      <c r="EZ277" s="105" t="s">
        <v>17</v>
      </c>
      <c r="FB277" s="105" t="s">
        <v>630</v>
      </c>
      <c r="FD277" s="105" t="s">
        <v>631</v>
      </c>
      <c r="FE277" s="105" t="s">
        <v>458</v>
      </c>
      <c r="FF277" s="105" t="s">
        <v>459</v>
      </c>
      <c r="FG277" s="105" t="s">
        <v>457</v>
      </c>
      <c r="FH277" s="105" t="s">
        <v>453</v>
      </c>
      <c r="FI277" s="106" t="s">
        <v>632</v>
      </c>
      <c r="FJ277" s="106" t="s">
        <v>613</v>
      </c>
      <c r="FK277" s="106" t="s">
        <v>614</v>
      </c>
      <c r="FL277" s="106" t="s">
        <v>47</v>
      </c>
      <c r="FM277" s="106" t="s">
        <v>611</v>
      </c>
      <c r="FN277" s="106" t="s">
        <v>633</v>
      </c>
      <c r="FO277" s="106" t="s">
        <v>634</v>
      </c>
      <c r="FP277" s="105" t="s">
        <v>635</v>
      </c>
      <c r="FQ277" s="105" t="s">
        <v>636</v>
      </c>
      <c r="FR277" s="105" t="s">
        <v>637</v>
      </c>
      <c r="FS277" s="105" t="s">
        <v>638</v>
      </c>
      <c r="FT277" s="105" t="s">
        <v>639</v>
      </c>
      <c r="FU277" s="105" t="s">
        <v>640</v>
      </c>
      <c r="FV277" s="105"/>
      <c r="FW277" s="107" t="s">
        <v>617</v>
      </c>
      <c r="FX277" s="100" t="s">
        <v>610</v>
      </c>
      <c r="FY277" s="100" t="s">
        <v>611</v>
      </c>
      <c r="FZ277" s="100" t="s">
        <v>612</v>
      </c>
      <c r="GA277" s="100" t="s">
        <v>45</v>
      </c>
      <c r="GB277" s="100" t="s">
        <v>46</v>
      </c>
      <c r="GC277" s="100" t="s">
        <v>47</v>
      </c>
      <c r="GD277" s="100" t="s">
        <v>613</v>
      </c>
      <c r="GE277" s="100" t="s">
        <v>614</v>
      </c>
      <c r="GF277" s="100" t="s">
        <v>615</v>
      </c>
      <c r="GG277" s="100" t="s">
        <v>616</v>
      </c>
      <c r="GH277" s="100" t="s">
        <v>52</v>
      </c>
    </row>
    <row r="278" spans="1:212" s="193" customFormat="1" ht="15.6" x14ac:dyDescent="0.3">
      <c r="A278" s="185" t="s">
        <v>415</v>
      </c>
      <c r="B278" s="186"/>
      <c r="C278" s="186"/>
      <c r="D278" s="187"/>
      <c r="E278" s="187"/>
      <c r="F278" s="187"/>
      <c r="G278" s="187"/>
      <c r="H278" s="187"/>
      <c r="I278" s="187"/>
      <c r="J278" s="187"/>
      <c r="K278" s="187"/>
      <c r="L278" s="187"/>
      <c r="M278" s="187"/>
      <c r="N278" s="111"/>
      <c r="O278" s="187"/>
      <c r="P278" s="187"/>
      <c r="Q278" s="187"/>
      <c r="R278" s="187"/>
      <c r="S278" s="187"/>
      <c r="T278" s="188"/>
      <c r="U278" s="189"/>
      <c r="V278" s="187"/>
      <c r="W278" s="187"/>
      <c r="X278" s="187"/>
      <c r="Y278" s="187"/>
      <c r="Z278" s="187"/>
      <c r="AA278" s="187"/>
      <c r="AB278" s="187"/>
      <c r="AC278" s="190"/>
      <c r="AD278" s="190"/>
      <c r="AE278" s="190"/>
      <c r="AF278" s="190"/>
      <c r="AG278" s="191"/>
      <c r="AH278" s="191"/>
      <c r="AI278" s="191"/>
      <c r="AJ278" s="191"/>
      <c r="AK278" s="191"/>
      <c r="AL278" s="191"/>
      <c r="AM278" s="191"/>
      <c r="AN278" s="191"/>
      <c r="AO278" s="191"/>
      <c r="AP278" s="191"/>
      <c r="AQ278" s="191"/>
      <c r="AR278" s="191"/>
      <c r="AS278" s="191"/>
      <c r="AT278" s="191"/>
      <c r="AU278" s="191"/>
      <c r="AV278" s="191"/>
      <c r="AW278" s="191"/>
      <c r="AX278" s="190"/>
      <c r="AY278" s="191"/>
      <c r="AZ278" s="191"/>
      <c r="BA278" s="190"/>
      <c r="BB278" s="191"/>
      <c r="BC278" s="191"/>
      <c r="BD278" s="191"/>
      <c r="BE278" s="191"/>
      <c r="BF278" s="191"/>
      <c r="BG278" s="192"/>
      <c r="BH278" s="192"/>
      <c r="BI278" s="191"/>
      <c r="BJ278" s="191"/>
      <c r="BK278" s="192"/>
      <c r="BL278" s="186"/>
      <c r="BN278" s="191"/>
      <c r="BO278" s="191"/>
      <c r="BP278" s="191"/>
      <c r="BQ278" s="191"/>
      <c r="BR278" s="191"/>
      <c r="BS278" s="191"/>
      <c r="BU278" s="192"/>
      <c r="BV278" s="192"/>
      <c r="BW278" s="192"/>
      <c r="BX278" s="192"/>
      <c r="BY278" s="192"/>
      <c r="BZ278" s="192"/>
      <c r="CA278" s="192"/>
      <c r="CB278" s="192"/>
      <c r="CC278" s="192"/>
      <c r="CD278" s="192"/>
      <c r="CF278" s="187"/>
      <c r="CG278" s="194"/>
      <c r="CH278" s="195"/>
      <c r="CI278" s="187"/>
      <c r="CJ278" s="187"/>
      <c r="CK278" s="187"/>
      <c r="CL278" s="196"/>
      <c r="CQ278" s="197"/>
      <c r="CR278" s="197"/>
    </row>
    <row r="279" spans="1:212" s="193" customFormat="1" ht="15.6" x14ac:dyDescent="0.3">
      <c r="A279" s="185"/>
      <c r="B279" s="186"/>
      <c r="C279" s="186" t="s">
        <v>56</v>
      </c>
      <c r="D279" s="187">
        <v>61.609033168666201</v>
      </c>
      <c r="E279" s="187">
        <v>0.99976476123265112</v>
      </c>
      <c r="F279" s="187">
        <v>17.995765702187722</v>
      </c>
      <c r="G279" s="187">
        <v>3.5285815102328861</v>
      </c>
      <c r="H279" s="187">
        <v>0.10585744530698658</v>
      </c>
      <c r="I279" s="187">
        <v>3.5521053869677721</v>
      </c>
      <c r="J279" s="187">
        <v>6.5278757939308392</v>
      </c>
      <c r="K279" s="187">
        <v>0.96447894613032226</v>
      </c>
      <c r="L279" s="187">
        <v>4.5753940249353091</v>
      </c>
      <c r="M279" s="187">
        <v>0.14114326040931544</v>
      </c>
      <c r="N279" s="111">
        <f>SUM(D279:M279)</f>
        <v>100</v>
      </c>
      <c r="O279" s="187">
        <v>11.86</v>
      </c>
      <c r="P279" s="187"/>
      <c r="Q279" s="187"/>
      <c r="R279" s="198"/>
      <c r="S279" s="198"/>
      <c r="T279" s="188">
        <f>G279+H279</f>
        <v>3.6344389555398728</v>
      </c>
      <c r="U279" s="189">
        <f>D279+F279</f>
        <v>79.604798870853926</v>
      </c>
      <c r="V279" s="187">
        <v>3.5285815102328861</v>
      </c>
      <c r="W279" s="187">
        <v>0.10585744530698658</v>
      </c>
      <c r="X279" s="198"/>
      <c r="Y279" s="198"/>
      <c r="Z279" s="198"/>
      <c r="AA279" s="187">
        <f>(F279/(F279+J279+K279))*100</f>
        <v>70.604522381172131</v>
      </c>
      <c r="AB279" s="198"/>
      <c r="AC279" s="192">
        <v>95</v>
      </c>
      <c r="AD279" s="190">
        <v>126</v>
      </c>
      <c r="AE279" s="192">
        <v>236</v>
      </c>
      <c r="AF279" s="192">
        <v>415</v>
      </c>
      <c r="AG279" s="191">
        <v>2.1</v>
      </c>
      <c r="AH279" s="191">
        <v>3.8</v>
      </c>
      <c r="AI279" s="191">
        <v>11.5</v>
      </c>
      <c r="AJ279" s="192">
        <v>39</v>
      </c>
      <c r="AK279" s="192">
        <v>75</v>
      </c>
      <c r="AL279" s="191">
        <v>8.5</v>
      </c>
      <c r="AM279" s="192">
        <v>34</v>
      </c>
      <c r="AN279" s="191">
        <v>6.8</v>
      </c>
      <c r="AO279" s="191">
        <v>1.55</v>
      </c>
      <c r="AP279" s="191">
        <v>6</v>
      </c>
      <c r="AQ279" s="191"/>
      <c r="AR279" s="191">
        <v>4.4000000000000004</v>
      </c>
      <c r="AS279" s="191">
        <v>1.1399999999999999</v>
      </c>
      <c r="AT279" s="191">
        <v>3.13</v>
      </c>
      <c r="AU279" s="191"/>
      <c r="AV279" s="191">
        <v>2.66</v>
      </c>
      <c r="AW279" s="191">
        <v>0.45</v>
      </c>
      <c r="AX279" s="192">
        <v>28</v>
      </c>
      <c r="AY279" s="192">
        <v>224</v>
      </c>
      <c r="AZ279" s="191">
        <v>6.2</v>
      </c>
      <c r="BA279" s="192">
        <v>20</v>
      </c>
      <c r="BB279" s="191" t="s">
        <v>35</v>
      </c>
      <c r="BC279" s="191">
        <v>23</v>
      </c>
      <c r="BD279" s="191" t="s">
        <v>36</v>
      </c>
      <c r="BE279" s="191" t="s">
        <v>37</v>
      </c>
      <c r="BF279" s="191">
        <v>18</v>
      </c>
      <c r="BG279" s="192">
        <v>16</v>
      </c>
      <c r="BH279" s="192">
        <v>80</v>
      </c>
      <c r="BI279" s="192">
        <v>74</v>
      </c>
      <c r="BJ279" s="192">
        <v>30</v>
      </c>
      <c r="BK279" s="192">
        <v>44</v>
      </c>
      <c r="BL279" s="186"/>
      <c r="BN279" s="191" t="s">
        <v>34</v>
      </c>
      <c r="BO279" s="191"/>
      <c r="BP279" s="191"/>
      <c r="BQ279" s="191"/>
      <c r="BR279" s="191"/>
      <c r="BS279" s="191"/>
      <c r="BU279" s="192">
        <f t="shared" ref="BU279:BV281" si="231">(D279/BU$1*BU$2)*10000</f>
        <v>288042.23299636145</v>
      </c>
      <c r="BV279" s="192">
        <f t="shared" si="231"/>
        <v>5994.0817390207039</v>
      </c>
      <c r="BW279" s="192">
        <f t="shared" ref="BW279:BX281" si="232">((F279/BW$1*BW$2)*2)*10000</f>
        <v>95266.508122245592</v>
      </c>
      <c r="BX279" s="192">
        <f t="shared" si="232"/>
        <v>24684.822113923303</v>
      </c>
      <c r="BY279" s="192">
        <f t="shared" ref="BY279:CA281" si="233">(H279/BY$1*BY$2)*10000</f>
        <v>819.93628156856664</v>
      </c>
      <c r="BZ279" s="192">
        <f t="shared" si="233"/>
        <v>21423.71826838344</v>
      </c>
      <c r="CA279" s="192">
        <f t="shared" si="233"/>
        <v>46662.611346664533</v>
      </c>
      <c r="CB279" s="192">
        <f t="shared" ref="CB279:CD281" si="234">((K279/CB$1*CB$2)*2)*10000</f>
        <v>7156.1629729017613</v>
      </c>
      <c r="CC279" s="192">
        <f t="shared" si="234"/>
        <v>37986.602903699029</v>
      </c>
      <c r="CD279" s="192">
        <f t="shared" si="234"/>
        <v>616.14021775692424</v>
      </c>
      <c r="CF279" s="187">
        <f>BX279/BZ279</f>
        <v>1.1522193208800975</v>
      </c>
      <c r="CG279" s="194">
        <f>AY279/BY279</f>
        <v>0.27319196019900499</v>
      </c>
      <c r="CH279" s="195">
        <f>H279/G279</f>
        <v>0.03</v>
      </c>
      <c r="CI279" s="187">
        <f>D279/F279</f>
        <v>3.4235294117647057</v>
      </c>
      <c r="CJ279" s="187"/>
      <c r="CK279" s="187">
        <f>G279/L279</f>
        <v>0.77120822622107965</v>
      </c>
      <c r="CL279" s="196">
        <f>AY279/E279</f>
        <v>224.05270588235294</v>
      </c>
      <c r="CO279" s="193">
        <f>-1.773*E279+0.607*F279+0.76*G279-1.5*I279+0.616*J279+0.509*K279-1.224*L279-9.09</f>
        <v>-3.6737802869912963</v>
      </c>
      <c r="CP279" s="193">
        <f>0.445*E279+0.07*F279-0.25*G279-1.142*I279+0.438*J279+1.475*K279+1.426*L279-6.861</f>
        <v>0.71127711126793702</v>
      </c>
      <c r="CQ279" s="197">
        <f>(BW279/(BW279+BX279+BY279))*100</f>
        <v>78.881766225622854</v>
      </c>
      <c r="CR279" s="197">
        <f>(F279/(F279+G279+2*H279))*100</f>
        <v>82.79220779220779</v>
      </c>
      <c r="CW279" s="199" t="str">
        <f>C279</f>
        <v>Mean Russian Platform Shale (3)</v>
      </c>
      <c r="CX279" s="200">
        <f t="shared" ref="CX279:DA280" si="235">AJ279/CX$2</f>
        <v>125.80645161290323</v>
      </c>
      <c r="CY279" s="200">
        <f t="shared" si="235"/>
        <v>92.821782178217816</v>
      </c>
      <c r="CZ279" s="200">
        <f t="shared" si="235"/>
        <v>69.672131147540981</v>
      </c>
      <c r="DA279" s="200">
        <f t="shared" si="235"/>
        <v>56.666666666666671</v>
      </c>
      <c r="DB279" s="200" t="e">
        <v>#N/A</v>
      </c>
      <c r="DC279" s="200">
        <f t="shared" ref="DC279:DE280" si="236">AN279/DC$2</f>
        <v>34.871794871794869</v>
      </c>
      <c r="DD279" s="200">
        <f t="shared" si="236"/>
        <v>21.088435374149661</v>
      </c>
      <c r="DE279" s="200">
        <f t="shared" si="236"/>
        <v>23.166023166023166</v>
      </c>
      <c r="DF279" s="200" t="e">
        <v>#N/A</v>
      </c>
      <c r="DG279" s="200">
        <f t="shared" ref="DG279:DI280" si="237">AR279/DG$2</f>
        <v>13.664596273291925</v>
      </c>
      <c r="DH279" s="200">
        <f t="shared" si="237"/>
        <v>15.877437325905291</v>
      </c>
      <c r="DI279" s="200">
        <f t="shared" si="237"/>
        <v>14.904761904761905</v>
      </c>
      <c r="DJ279" s="200" t="e">
        <v>#N/A</v>
      </c>
      <c r="DK279" s="200">
        <f>AV279/DK$2</f>
        <v>12.727272727272728</v>
      </c>
      <c r="DL279" s="200">
        <f>AW279/DL$2</f>
        <v>13.975155279503106</v>
      </c>
      <c r="GU279" s="201"/>
      <c r="GV279" s="201"/>
      <c r="GW279" s="201"/>
      <c r="GX279" s="201"/>
      <c r="GY279" s="201"/>
      <c r="GZ279" s="201"/>
      <c r="HA279" s="201"/>
      <c r="HB279" s="201"/>
      <c r="HC279" s="201"/>
      <c r="HD279" s="201"/>
    </row>
    <row r="280" spans="1:212" s="193" customFormat="1" ht="15.6" x14ac:dyDescent="0.3">
      <c r="A280" s="185"/>
      <c r="B280" s="186"/>
      <c r="C280" s="186" t="s">
        <v>57</v>
      </c>
      <c r="D280" s="187">
        <v>64.849542084605318</v>
      </c>
      <c r="E280" s="187">
        <v>0.78499781945050151</v>
      </c>
      <c r="F280" s="187">
        <v>16.910161360662887</v>
      </c>
      <c r="G280" s="187">
        <v>5.6585259485390322</v>
      </c>
      <c r="H280" s="187">
        <v>6.5416484954208459E-2</v>
      </c>
      <c r="I280" s="187">
        <v>2.8565198430004362</v>
      </c>
      <c r="J280" s="187">
        <v>3.6306149149585698</v>
      </c>
      <c r="K280" s="187">
        <v>1.1447884866986482</v>
      </c>
      <c r="L280" s="187">
        <v>3.9686000872219802</v>
      </c>
      <c r="M280" s="187">
        <v>0.13083296990841692</v>
      </c>
      <c r="N280" s="111">
        <f>SUM(D280:M280)</f>
        <v>100</v>
      </c>
      <c r="O280" s="187">
        <v>8.5</v>
      </c>
      <c r="P280" s="187"/>
      <c r="Q280" s="187"/>
      <c r="R280" s="198"/>
      <c r="S280" s="198"/>
      <c r="T280" s="188">
        <f>G280+H280</f>
        <v>5.7239424334932405</v>
      </c>
      <c r="U280" s="189">
        <f>D280+F280</f>
        <v>81.759703445268201</v>
      </c>
      <c r="V280" s="187">
        <v>5.6585259485390322</v>
      </c>
      <c r="W280" s="187">
        <v>6.5416484954208459E-2</v>
      </c>
      <c r="X280" s="198"/>
      <c r="Y280" s="198"/>
      <c r="Z280" s="198"/>
      <c r="AA280" s="187">
        <f>(F280/(F280+J280+K280))*100</f>
        <v>77.97888386123681</v>
      </c>
      <c r="AB280" s="198"/>
      <c r="AC280" s="190"/>
      <c r="AD280" s="190">
        <v>125</v>
      </c>
      <c r="AE280" s="190"/>
      <c r="AF280" s="190"/>
      <c r="AG280" s="191">
        <v>2.1</v>
      </c>
      <c r="AH280" s="191">
        <v>2.7</v>
      </c>
      <c r="AI280" s="191">
        <v>12.3</v>
      </c>
      <c r="AJ280" s="191">
        <v>39</v>
      </c>
      <c r="AK280" s="191">
        <v>68</v>
      </c>
      <c r="AL280" s="191">
        <v>9.1</v>
      </c>
      <c r="AM280" s="191">
        <v>34.4</v>
      </c>
      <c r="AN280" s="191">
        <v>6.7</v>
      </c>
      <c r="AO280" s="191">
        <v>1.39</v>
      </c>
      <c r="AP280" s="191">
        <v>5.6</v>
      </c>
      <c r="AQ280" s="191"/>
      <c r="AR280" s="191">
        <v>5.75</v>
      </c>
      <c r="AS280" s="191">
        <v>1.2</v>
      </c>
      <c r="AT280" s="191">
        <v>3.34</v>
      </c>
      <c r="AU280" s="191"/>
      <c r="AV280" s="191">
        <v>3.21</v>
      </c>
      <c r="AW280" s="191">
        <v>0.49</v>
      </c>
      <c r="AX280" s="190"/>
      <c r="AY280" s="191"/>
      <c r="AZ280" s="191">
        <v>6.3</v>
      </c>
      <c r="BA280" s="190"/>
      <c r="BB280" s="191" t="s">
        <v>35</v>
      </c>
      <c r="BC280" s="191" t="s">
        <v>34</v>
      </c>
      <c r="BD280" s="191" t="s">
        <v>38</v>
      </c>
      <c r="BE280" s="191" t="s">
        <v>39</v>
      </c>
      <c r="BF280" s="191" t="s">
        <v>34</v>
      </c>
      <c r="BG280" s="192">
        <v>26</v>
      </c>
      <c r="BH280" s="192">
        <v>124</v>
      </c>
      <c r="BI280" s="191" t="s">
        <v>34</v>
      </c>
      <c r="BJ280" s="191" t="s">
        <v>34</v>
      </c>
      <c r="BK280" s="192">
        <v>58</v>
      </c>
      <c r="BL280" s="186"/>
      <c r="BN280" s="191" t="s">
        <v>34</v>
      </c>
      <c r="BO280" s="191"/>
      <c r="BP280" s="191"/>
      <c r="BQ280" s="191"/>
      <c r="BR280" s="191"/>
      <c r="BS280" s="191"/>
      <c r="BU280" s="192">
        <f t="shared" si="231"/>
        <v>303192.66429166117</v>
      </c>
      <c r="BV280" s="192">
        <f t="shared" si="231"/>
        <v>4706.448233820438</v>
      </c>
      <c r="BW280" s="192">
        <f t="shared" si="232"/>
        <v>89519.504269731115</v>
      </c>
      <c r="BX280" s="192">
        <f t="shared" si="232"/>
        <v>39585.228812664238</v>
      </c>
      <c r="BY280" s="192">
        <f t="shared" si="233"/>
        <v>506.69416091699037</v>
      </c>
      <c r="BZ280" s="192">
        <f t="shared" si="233"/>
        <v>17228.451770888707</v>
      </c>
      <c r="CA280" s="192">
        <f t="shared" si="233"/>
        <v>25952.389119233005</v>
      </c>
      <c r="CB280" s="192">
        <f t="shared" si="234"/>
        <v>8494.0091364214695</v>
      </c>
      <c r="CC280" s="192">
        <f t="shared" si="234"/>
        <v>32948.776602692305</v>
      </c>
      <c r="CD280" s="192">
        <f t="shared" si="234"/>
        <v>571.13215562247831</v>
      </c>
      <c r="CF280" s="187">
        <f>BX280/BZ280</f>
        <v>2.2976660549122743</v>
      </c>
      <c r="CG280" s="194">
        <f>AY280/BY280</f>
        <v>0</v>
      </c>
      <c r="CH280" s="195">
        <f>H280/G280</f>
        <v>1.1560693641618497E-2</v>
      </c>
      <c r="CI280" s="187">
        <f>D280/F280</f>
        <v>3.834945196647324</v>
      </c>
      <c r="CJ280" s="187"/>
      <c r="CK280" s="187">
        <f>G280/L280</f>
        <v>1.4258241758241759</v>
      </c>
      <c r="CL280" s="196">
        <f>AY280/E280</f>
        <v>0</v>
      </c>
      <c r="CO280" s="193">
        <f>-1.773*E280+0.607*F280+0.76*G280-1.5*I280+0.616*J280+0.509*K280-1.224*L280-9.09</f>
        <v>-2.2400436109899724</v>
      </c>
      <c r="CP280" s="193">
        <f>0.445*E280+0.07*F280-0.25*G280-1.142*I280+0.438*J280+1.475*K280+1.426*L280-6.861</f>
        <v>-1.0667457479284765</v>
      </c>
      <c r="CQ280" s="197">
        <f>(BW280/(BW280+BX280+BY280))*100</f>
        <v>69.06760165651221</v>
      </c>
      <c r="CR280" s="197">
        <f>(F280/(F280+G280+2*H280))*100</f>
        <v>74.495677233429376</v>
      </c>
      <c r="CW280" s="199" t="str">
        <f>C280</f>
        <v>North American shale Composite  (3)</v>
      </c>
      <c r="CX280" s="200">
        <f t="shared" si="235"/>
        <v>125.80645161290323</v>
      </c>
      <c r="CY280" s="200">
        <f t="shared" si="235"/>
        <v>84.158415841584159</v>
      </c>
      <c r="CZ280" s="200">
        <f t="shared" si="235"/>
        <v>74.590163934426229</v>
      </c>
      <c r="DA280" s="200">
        <f t="shared" si="235"/>
        <v>57.333333333333336</v>
      </c>
      <c r="DB280" s="200" t="e">
        <v>#N/A</v>
      </c>
      <c r="DC280" s="200">
        <f t="shared" si="236"/>
        <v>34.358974358974358</v>
      </c>
      <c r="DD280" s="200">
        <f t="shared" si="236"/>
        <v>18.911564625850339</v>
      </c>
      <c r="DE280" s="200">
        <f t="shared" si="236"/>
        <v>21.621621621621621</v>
      </c>
      <c r="DF280" s="200" t="e">
        <v>#N/A</v>
      </c>
      <c r="DG280" s="200">
        <f t="shared" si="237"/>
        <v>17.857142857142858</v>
      </c>
      <c r="DH280" s="200">
        <f t="shared" si="237"/>
        <v>16.713091922005571</v>
      </c>
      <c r="DI280" s="200">
        <f t="shared" si="237"/>
        <v>15.904761904761905</v>
      </c>
      <c r="DJ280" s="200" t="e">
        <v>#N/A</v>
      </c>
      <c r="DK280" s="200">
        <f>AV280/DK$2</f>
        <v>15.35885167464115</v>
      </c>
      <c r="DL280" s="200">
        <f>AW280/DL$2</f>
        <v>15.217391304347826</v>
      </c>
      <c r="GU280" s="201"/>
      <c r="GV280" s="201"/>
      <c r="GW280" s="201"/>
      <c r="GX280" s="201"/>
      <c r="GY280" s="201"/>
      <c r="GZ280" s="201"/>
      <c r="HA280" s="201"/>
      <c r="HB280" s="201"/>
      <c r="HC280" s="201"/>
      <c r="HD280" s="201"/>
    </row>
    <row r="281" spans="1:212" s="193" customFormat="1" ht="15.6" x14ac:dyDescent="0.3">
      <c r="A281" s="185"/>
      <c r="B281" s="186"/>
      <c r="C281" s="186" t="s">
        <v>58</v>
      </c>
      <c r="D281" s="187">
        <v>60.421443389016247</v>
      </c>
      <c r="E281" s="187">
        <v>0.91713069112348466</v>
      </c>
      <c r="F281" s="187">
        <v>19.085052953379183</v>
      </c>
      <c r="G281" s="187">
        <v>8.9201877934272265</v>
      </c>
      <c r="H281" s="187">
        <v>0.52407468064199125</v>
      </c>
      <c r="I281" s="187">
        <v>3.7340320995741876</v>
      </c>
      <c r="J281" s="187">
        <v>1.015394693743858</v>
      </c>
      <c r="K281" s="187">
        <v>1.6704880445463473</v>
      </c>
      <c r="L281" s="187">
        <v>3.5593405393601905</v>
      </c>
      <c r="M281" s="187">
        <v>0.15285511518724745</v>
      </c>
      <c r="N281" s="111">
        <f>SUM(D281:M281)</f>
        <v>99.999999999999972</v>
      </c>
      <c r="O281" s="187">
        <v>8</v>
      </c>
      <c r="P281" s="187"/>
      <c r="Q281" s="198"/>
      <c r="R281" s="198"/>
      <c r="S281" s="198"/>
      <c r="T281" s="188">
        <f>G281+H281</f>
        <v>9.4442624740692178</v>
      </c>
      <c r="U281" s="189">
        <f>D281+F281</f>
        <v>79.506496342395423</v>
      </c>
      <c r="V281" s="187">
        <v>8.9201877934272265</v>
      </c>
      <c r="W281" s="187">
        <v>0.52407468064199125</v>
      </c>
      <c r="X281" s="198"/>
      <c r="Y281" s="198"/>
      <c r="Z281" s="198"/>
      <c r="AA281" s="187">
        <f>(F281/(F281+J281+K281))*100</f>
        <v>87.662988966900713</v>
      </c>
      <c r="AB281" s="198"/>
      <c r="AC281" s="190"/>
      <c r="AD281" s="190"/>
      <c r="AE281" s="190"/>
      <c r="AF281" s="190"/>
      <c r="AG281" s="191"/>
      <c r="AH281" s="191"/>
      <c r="AI281" s="191"/>
      <c r="AJ281" s="191"/>
      <c r="AK281" s="191"/>
      <c r="AL281" s="191"/>
      <c r="AM281" s="191"/>
      <c r="AN281" s="191"/>
      <c r="AO281" s="191"/>
      <c r="AP281" s="191"/>
      <c r="AQ281" s="191"/>
      <c r="AR281" s="191"/>
      <c r="AS281" s="191"/>
      <c r="AT281" s="191"/>
      <c r="AU281" s="191"/>
      <c r="AV281" s="191"/>
      <c r="AW281" s="191"/>
      <c r="AX281" s="190"/>
      <c r="AY281" s="191"/>
      <c r="AZ281" s="191"/>
      <c r="BA281" s="190"/>
      <c r="BB281" s="191"/>
      <c r="BC281" s="191"/>
      <c r="BD281" s="191"/>
      <c r="BE281" s="191"/>
      <c r="BF281" s="191"/>
      <c r="BG281" s="192"/>
      <c r="BH281" s="192"/>
      <c r="BI281" s="191"/>
      <c r="BJ281" s="191"/>
      <c r="BK281" s="192"/>
      <c r="BL281" s="186"/>
      <c r="BN281" s="191"/>
      <c r="BO281" s="191"/>
      <c r="BP281" s="191"/>
      <c r="BQ281" s="191"/>
      <c r="BR281" s="191"/>
      <c r="BS281" s="191"/>
      <c r="BU281" s="192">
        <f t="shared" si="231"/>
        <v>282489.86519540061</v>
      </c>
      <c r="BV281" s="192">
        <f t="shared" si="231"/>
        <v>5498.6498235652944</v>
      </c>
      <c r="BW281" s="192">
        <f t="shared" si="232"/>
        <v>101033.00866912004</v>
      </c>
      <c r="BX281" s="192">
        <f t="shared" si="232"/>
        <v>62402.766739263556</v>
      </c>
      <c r="BY281" s="192">
        <f t="shared" si="233"/>
        <v>4059.3067749148458</v>
      </c>
      <c r="BZ281" s="192">
        <f t="shared" si="233"/>
        <v>22520.967987007389</v>
      </c>
      <c r="CA281" s="192">
        <f t="shared" si="233"/>
        <v>7258.2520644290753</v>
      </c>
      <c r="CB281" s="192">
        <f t="shared" si="234"/>
        <v>12394.552249191713</v>
      </c>
      <c r="CC281" s="192">
        <f t="shared" si="234"/>
        <v>29550.9534109743</v>
      </c>
      <c r="CD281" s="192">
        <f t="shared" si="234"/>
        <v>667.266603333435</v>
      </c>
      <c r="CF281" s="187">
        <f>BX281/BZ281</f>
        <v>2.7708740927683237</v>
      </c>
      <c r="CG281" s="194">
        <f>AY281/BY281</f>
        <v>0</v>
      </c>
      <c r="CH281" s="195">
        <f>H281/G281</f>
        <v>5.8751529987760093E-2</v>
      </c>
      <c r="CI281" s="187">
        <f>D281/F281</f>
        <v>3.165903890160183</v>
      </c>
      <c r="CJ281" s="187"/>
      <c r="CK281" s="187">
        <f>G281/L281</f>
        <v>2.5061349693251538</v>
      </c>
      <c r="CL281" s="196">
        <f>AY281/E281</f>
        <v>0</v>
      </c>
      <c r="CO281" s="193">
        <f>-1.773*E281+0.607*F281+0.76*G281-1.5*I281+0.616*J281+0.509*K281-1.224*L281-9.09</f>
        <v>-0.83402227317392885</v>
      </c>
      <c r="CP281" s="193">
        <f>0.445*E281+0.07*F281-0.25*G281-1.142*I281+0.438*J281+1.475*K281+1.426*L281-6.861</f>
        <v>-3.6269023910907299</v>
      </c>
      <c r="CQ281" s="197">
        <f>(BW281/(BW281+BX281+BY281))*100</f>
        <v>60.319985131595956</v>
      </c>
      <c r="CR281" s="197">
        <f>(F281/(F281+G281+2*H281))*100</f>
        <v>65.689590379556563</v>
      </c>
      <c r="CW281" s="199"/>
      <c r="CX281" s="200"/>
      <c r="CY281" s="200"/>
      <c r="CZ281" s="200"/>
      <c r="DA281" s="200"/>
      <c r="DB281" s="200"/>
      <c r="DC281" s="200"/>
      <c r="DD281" s="200"/>
      <c r="DE281" s="200"/>
      <c r="DF281" s="200"/>
      <c r="DG281" s="200"/>
      <c r="DH281" s="200"/>
      <c r="DI281" s="200"/>
      <c r="DJ281" s="200"/>
      <c r="DK281" s="200"/>
      <c r="DL281" s="200"/>
      <c r="GU281" s="201"/>
      <c r="GV281" s="201"/>
      <c r="GW281" s="201"/>
      <c r="GX281" s="201"/>
      <c r="GY281" s="201"/>
      <c r="GZ281" s="201"/>
      <c r="HA281" s="201"/>
      <c r="HB281" s="201"/>
      <c r="HC281" s="201"/>
      <c r="HD281" s="201"/>
    </row>
    <row r="282" spans="1:212" x14ac:dyDescent="0.25">
      <c r="T282" s="112"/>
      <c r="AA282" s="117"/>
      <c r="AT282" s="84"/>
      <c r="AY282" s="82"/>
      <c r="BB282" s="84"/>
      <c r="BC282" s="84"/>
      <c r="BD282" s="84"/>
      <c r="BE282" s="84"/>
      <c r="BF282" s="84"/>
      <c r="BU282" s="114"/>
      <c r="BV282" s="114"/>
      <c r="BW282" s="114"/>
      <c r="BX282" s="114"/>
      <c r="BY282" s="114"/>
      <c r="BZ282" s="114"/>
      <c r="CA282" s="114"/>
      <c r="CB282" s="114"/>
      <c r="CC282" s="114"/>
      <c r="CD282" s="114"/>
      <c r="CF282" s="83"/>
      <c r="CG282" s="118"/>
      <c r="CH282" s="111"/>
      <c r="CI282" s="83"/>
      <c r="CJ282" s="83"/>
      <c r="CK282" s="83"/>
      <c r="CL282" s="114"/>
      <c r="CO282" s="110"/>
      <c r="CP282" s="110"/>
      <c r="CQ282" s="115"/>
      <c r="CR282" s="115"/>
      <c r="GU282" s="123"/>
      <c r="GV282" s="123"/>
      <c r="GW282" s="123"/>
      <c r="GX282" s="123"/>
      <c r="GY282" s="123"/>
      <c r="GZ282" s="123"/>
      <c r="HA282" s="123"/>
      <c r="HB282" s="123"/>
      <c r="HC282" s="123"/>
      <c r="HD282" s="123"/>
    </row>
    <row r="283" spans="1:212" ht="17.399999999999999" x14ac:dyDescent="0.3">
      <c r="A283" s="203" t="s">
        <v>785</v>
      </c>
      <c r="AT283" s="84"/>
      <c r="AU283" s="82"/>
      <c r="BB283" s="84"/>
    </row>
    <row r="284" spans="1:212" ht="15.6" thickBot="1" x14ac:dyDescent="0.3">
      <c r="AT284" s="84"/>
      <c r="AU284" s="82"/>
      <c r="BB284" s="84"/>
    </row>
    <row r="285" spans="1:212" ht="19.2" thickBot="1" x14ac:dyDescent="0.45">
      <c r="C285" s="93" t="s">
        <v>40</v>
      </c>
      <c r="D285" s="94" t="s">
        <v>843</v>
      </c>
      <c r="E285" s="94" t="s">
        <v>844</v>
      </c>
      <c r="F285" s="94" t="s">
        <v>845</v>
      </c>
      <c r="G285" s="94" t="s">
        <v>846</v>
      </c>
      <c r="H285" s="94" t="s">
        <v>45</v>
      </c>
      <c r="I285" s="94" t="s">
        <v>46</v>
      </c>
      <c r="J285" s="94" t="s">
        <v>47</v>
      </c>
      <c r="K285" s="94" t="s">
        <v>847</v>
      </c>
      <c r="L285" s="94" t="s">
        <v>848</v>
      </c>
      <c r="M285" s="94" t="s">
        <v>849</v>
      </c>
      <c r="N285" s="95" t="s">
        <v>52</v>
      </c>
      <c r="O285" s="94" t="s">
        <v>51</v>
      </c>
      <c r="P285" s="94" t="s">
        <v>597</v>
      </c>
      <c r="Q285" s="96" t="s">
        <v>60</v>
      </c>
      <c r="R285" s="96" t="s">
        <v>59</v>
      </c>
      <c r="S285" s="96" t="s">
        <v>782</v>
      </c>
      <c r="T285" s="96" t="s">
        <v>529</v>
      </c>
      <c r="U285" s="96" t="s">
        <v>676</v>
      </c>
      <c r="V285" s="94" t="s">
        <v>846</v>
      </c>
      <c r="W285" s="94" t="s">
        <v>45</v>
      </c>
      <c r="X285" s="96" t="s">
        <v>850</v>
      </c>
      <c r="Y285" s="96" t="s">
        <v>851</v>
      </c>
      <c r="Z285" s="96" t="s">
        <v>66</v>
      </c>
      <c r="AA285" s="96" t="s">
        <v>445</v>
      </c>
      <c r="AB285" s="96" t="s">
        <v>65</v>
      </c>
      <c r="AC285" s="97" t="s">
        <v>0</v>
      </c>
      <c r="AD285" s="97" t="s">
        <v>1</v>
      </c>
      <c r="AE285" s="97" t="s">
        <v>2</v>
      </c>
      <c r="AF285" s="97" t="s">
        <v>6</v>
      </c>
      <c r="AG285" s="97" t="s">
        <v>21</v>
      </c>
      <c r="AH285" s="97" t="s">
        <v>24</v>
      </c>
      <c r="AI285" s="97" t="s">
        <v>23</v>
      </c>
      <c r="AJ285" s="97" t="s">
        <v>7</v>
      </c>
      <c r="AK285" s="97" t="s">
        <v>8</v>
      </c>
      <c r="AL285" s="97" t="s">
        <v>9</v>
      </c>
      <c r="AM285" s="97" t="s">
        <v>10</v>
      </c>
      <c r="AN285" s="97" t="s">
        <v>11</v>
      </c>
      <c r="AO285" s="97" t="s">
        <v>12</v>
      </c>
      <c r="AP285" s="97" t="s">
        <v>13</v>
      </c>
      <c r="AQ285" s="97" t="s">
        <v>70</v>
      </c>
      <c r="AR285" s="97" t="s">
        <v>14</v>
      </c>
      <c r="AS285" s="97" t="s">
        <v>15</v>
      </c>
      <c r="AT285" s="97" t="s">
        <v>16</v>
      </c>
      <c r="AU285" s="97" t="s">
        <v>71</v>
      </c>
      <c r="AV285" s="97" t="s">
        <v>17</v>
      </c>
      <c r="AW285" s="97" t="s">
        <v>18</v>
      </c>
      <c r="AX285" s="97" t="s">
        <v>3</v>
      </c>
      <c r="AY285" s="97" t="s">
        <v>4</v>
      </c>
      <c r="AZ285" s="97" t="s">
        <v>19</v>
      </c>
      <c r="BA285" s="97" t="s">
        <v>5</v>
      </c>
      <c r="BB285" s="97" t="s">
        <v>20</v>
      </c>
      <c r="BC285" s="97" t="s">
        <v>25</v>
      </c>
      <c r="BD285" s="97" t="s">
        <v>26</v>
      </c>
      <c r="BE285" s="97" t="s">
        <v>33</v>
      </c>
      <c r="BF285" s="97" t="s">
        <v>22</v>
      </c>
      <c r="BG285" s="97" t="s">
        <v>27</v>
      </c>
      <c r="BH285" s="97" t="s">
        <v>28</v>
      </c>
      <c r="BI285" s="97" t="s">
        <v>29</v>
      </c>
      <c r="BJ285" s="97" t="s">
        <v>30</v>
      </c>
      <c r="BK285" s="97" t="s">
        <v>32</v>
      </c>
      <c r="BL285" s="97" t="s">
        <v>67</v>
      </c>
      <c r="BM285" s="98" t="s">
        <v>68</v>
      </c>
      <c r="BN285" s="97" t="s">
        <v>31</v>
      </c>
      <c r="BO285" s="99" t="s">
        <v>69</v>
      </c>
      <c r="BP285" s="100" t="s">
        <v>618</v>
      </c>
      <c r="BQ285" s="100" t="s">
        <v>619</v>
      </c>
      <c r="BR285" s="100" t="s">
        <v>620</v>
      </c>
      <c r="BS285" s="100" t="s">
        <v>621</v>
      </c>
      <c r="BU285" s="94" t="s">
        <v>451</v>
      </c>
      <c r="BV285" s="94" t="s">
        <v>452</v>
      </c>
      <c r="BW285" s="94" t="s">
        <v>453</v>
      </c>
      <c r="BX285" s="94" t="s">
        <v>454</v>
      </c>
      <c r="BY285" s="94" t="s">
        <v>455</v>
      </c>
      <c r="BZ285" s="94" t="s">
        <v>456</v>
      </c>
      <c r="CA285" s="94" t="s">
        <v>457</v>
      </c>
      <c r="CB285" s="94" t="s">
        <v>458</v>
      </c>
      <c r="CC285" s="94" t="s">
        <v>459</v>
      </c>
      <c r="CD285" s="94" t="s">
        <v>460</v>
      </c>
      <c r="CF285" s="86" t="s">
        <v>462</v>
      </c>
      <c r="CG285" s="86" t="s">
        <v>461</v>
      </c>
      <c r="CH285" s="86" t="s">
        <v>525</v>
      </c>
      <c r="CI285" s="86" t="s">
        <v>464</v>
      </c>
      <c r="CJ285" s="86" t="s">
        <v>889</v>
      </c>
      <c r="CK285" s="86" t="s">
        <v>465</v>
      </c>
      <c r="CL285" s="86" t="s">
        <v>526</v>
      </c>
      <c r="CM285" s="86" t="s">
        <v>470</v>
      </c>
      <c r="CN285" s="86" t="s">
        <v>469</v>
      </c>
      <c r="CO285" s="86" t="s">
        <v>472</v>
      </c>
      <c r="CP285" s="86" t="s">
        <v>473</v>
      </c>
      <c r="CQ285" s="86" t="s">
        <v>527</v>
      </c>
      <c r="CR285" s="101" t="s">
        <v>528</v>
      </c>
      <c r="CW285" s="102" t="s">
        <v>622</v>
      </c>
      <c r="CX285" s="103" t="s">
        <v>7</v>
      </c>
      <c r="CY285" s="103" t="s">
        <v>8</v>
      </c>
      <c r="CZ285" s="103" t="s">
        <v>9</v>
      </c>
      <c r="DA285" s="103" t="s">
        <v>10</v>
      </c>
      <c r="DB285" s="103"/>
      <c r="DC285" s="103" t="s">
        <v>11</v>
      </c>
      <c r="DD285" s="103" t="s">
        <v>12</v>
      </c>
      <c r="DE285" s="103" t="s">
        <v>13</v>
      </c>
      <c r="DF285" s="103"/>
      <c r="DG285" s="103" t="s">
        <v>14</v>
      </c>
      <c r="DH285" s="103" t="s">
        <v>15</v>
      </c>
      <c r="DI285" s="103" t="s">
        <v>16</v>
      </c>
      <c r="DJ285" s="103"/>
      <c r="DK285" s="103" t="s">
        <v>17</v>
      </c>
      <c r="DL285" s="103" t="s">
        <v>18</v>
      </c>
      <c r="DM285" s="103"/>
      <c r="DN285" s="102" t="s">
        <v>622</v>
      </c>
      <c r="DO285" s="103" t="s">
        <v>7</v>
      </c>
      <c r="DP285" s="103" t="s">
        <v>8</v>
      </c>
      <c r="DQ285" s="103" t="s">
        <v>9</v>
      </c>
      <c r="DR285" s="103" t="s">
        <v>10</v>
      </c>
      <c r="DS285" s="103"/>
      <c r="DT285" s="103" t="s">
        <v>11</v>
      </c>
      <c r="DU285" s="103" t="s">
        <v>12</v>
      </c>
      <c r="DV285" s="103" t="s">
        <v>13</v>
      </c>
      <c r="DW285" s="103"/>
      <c r="DX285" s="103" t="s">
        <v>14</v>
      </c>
      <c r="DY285" s="103" t="s">
        <v>15</v>
      </c>
      <c r="DZ285" s="103" t="s">
        <v>16</v>
      </c>
      <c r="EA285" s="103"/>
      <c r="EB285" s="103" t="s">
        <v>17</v>
      </c>
      <c r="EC285" s="103" t="s">
        <v>18</v>
      </c>
      <c r="ED285" s="103" t="s">
        <v>623</v>
      </c>
      <c r="EE285" s="103" t="s">
        <v>624</v>
      </c>
      <c r="EF285" s="103" t="s">
        <v>625</v>
      </c>
      <c r="EG285" s="103" t="s">
        <v>626</v>
      </c>
      <c r="EH285" s="103" t="s">
        <v>627</v>
      </c>
      <c r="EJ285" s="104" t="s">
        <v>628</v>
      </c>
      <c r="EK285" s="105" t="s">
        <v>61</v>
      </c>
      <c r="EL285" s="105" t="s">
        <v>459</v>
      </c>
      <c r="EM285" s="105" t="s">
        <v>1</v>
      </c>
      <c r="EN285" s="105" t="s">
        <v>6</v>
      </c>
      <c r="EO285" s="105" t="s">
        <v>62</v>
      </c>
      <c r="EP285" s="105" t="s">
        <v>5</v>
      </c>
      <c r="EQ285" s="105" t="s">
        <v>629</v>
      </c>
      <c r="ER285" s="105" t="s">
        <v>8</v>
      </c>
      <c r="ES285" s="105" t="s">
        <v>10</v>
      </c>
      <c r="ET285" s="105" t="s">
        <v>460</v>
      </c>
      <c r="EU285" s="105" t="s">
        <v>19</v>
      </c>
      <c r="EV285" s="105" t="s">
        <v>4</v>
      </c>
      <c r="EW285" s="105" t="s">
        <v>11</v>
      </c>
      <c r="EX285" s="105" t="s">
        <v>452</v>
      </c>
      <c r="EY285" s="105" t="s">
        <v>3</v>
      </c>
      <c r="EZ285" s="105" t="s">
        <v>17</v>
      </c>
      <c r="FB285" s="105" t="s">
        <v>630</v>
      </c>
      <c r="FD285" s="105" t="s">
        <v>631</v>
      </c>
      <c r="FE285" s="105" t="s">
        <v>458</v>
      </c>
      <c r="FF285" s="105" t="s">
        <v>459</v>
      </c>
      <c r="FG285" s="105" t="s">
        <v>457</v>
      </c>
      <c r="FH285" s="105" t="s">
        <v>453</v>
      </c>
      <c r="FI285" s="106" t="s">
        <v>632</v>
      </c>
      <c r="FJ285" s="106" t="s">
        <v>613</v>
      </c>
      <c r="FK285" s="106" t="s">
        <v>614</v>
      </c>
      <c r="FL285" s="106" t="s">
        <v>47</v>
      </c>
      <c r="FM285" s="106" t="s">
        <v>611</v>
      </c>
      <c r="FN285" s="106" t="s">
        <v>633</v>
      </c>
      <c r="FO285" s="106" t="s">
        <v>634</v>
      </c>
      <c r="FP285" s="105" t="s">
        <v>635</v>
      </c>
      <c r="FQ285" s="105" t="s">
        <v>636</v>
      </c>
      <c r="FR285" s="105" t="s">
        <v>637</v>
      </c>
      <c r="FS285" s="105" t="s">
        <v>638</v>
      </c>
      <c r="FT285" s="105" t="s">
        <v>639</v>
      </c>
      <c r="FU285" s="105" t="s">
        <v>640</v>
      </c>
      <c r="FV285" s="105"/>
      <c r="FW285" s="107" t="s">
        <v>617</v>
      </c>
      <c r="FX285" s="100" t="s">
        <v>610</v>
      </c>
      <c r="FY285" s="100" t="s">
        <v>611</v>
      </c>
      <c r="FZ285" s="100" t="s">
        <v>612</v>
      </c>
      <c r="GA285" s="100" t="s">
        <v>45</v>
      </c>
      <c r="GB285" s="100" t="s">
        <v>46</v>
      </c>
      <c r="GC285" s="100" t="s">
        <v>47</v>
      </c>
      <c r="GD285" s="100" t="s">
        <v>613</v>
      </c>
      <c r="GE285" s="100" t="s">
        <v>614</v>
      </c>
      <c r="GF285" s="100" t="s">
        <v>615</v>
      </c>
      <c r="GG285" s="100" t="s">
        <v>616</v>
      </c>
      <c r="GH285" s="100" t="s">
        <v>52</v>
      </c>
    </row>
    <row r="286" spans="1:212" ht="15.6" x14ac:dyDescent="0.3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</row>
    <row r="287" spans="1:212" ht="15.6" x14ac:dyDescent="0.3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</row>
    <row r="288" spans="1:212" ht="15.6" x14ac:dyDescent="0.3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</row>
    <row r="289" spans="1:191" ht="15.6" x14ac:dyDescent="0.3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</row>
    <row r="290" spans="1:191" ht="15.6" x14ac:dyDescent="0.3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</row>
    <row r="291" spans="1:191" ht="15.6" x14ac:dyDescent="0.3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</row>
    <row r="292" spans="1:191" ht="15.6" x14ac:dyDescent="0.3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</row>
    <row r="293" spans="1:191" ht="15.6" x14ac:dyDescent="0.3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</row>
    <row r="294" spans="1:191" ht="15.6" x14ac:dyDescent="0.3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</row>
    <row r="295" spans="1:191" ht="15.6" x14ac:dyDescent="0.3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</row>
    <row r="296" spans="1:191" ht="15.6" x14ac:dyDescent="0.3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</row>
    <row r="297" spans="1:191" ht="15.6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</row>
    <row r="298" spans="1:191" ht="15.6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</row>
    <row r="299" spans="1:191" ht="15.6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</row>
    <row r="300" spans="1:191" ht="15.6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</row>
    <row r="301" spans="1:191" ht="15.6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</row>
    <row r="302" spans="1:191" ht="15.6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</row>
    <row r="303" spans="1:191" ht="15.6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</row>
    <row r="304" spans="1:191" s="123" customFormat="1" ht="15.6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</row>
    <row r="305" spans="1:191" s="123" customFormat="1" ht="15.6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</row>
    <row r="306" spans="1:191" s="123" customFormat="1" ht="15.6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</row>
    <row r="307" spans="1:191" s="123" customFormat="1" ht="15.6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</row>
    <row r="308" spans="1:191" ht="15.6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</row>
    <row r="309" spans="1:191" ht="15.6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</row>
    <row r="310" spans="1:191" ht="15.6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</row>
    <row r="311" spans="1:191" ht="15.6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</row>
    <row r="312" spans="1:191" ht="15.6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</row>
    <row r="313" spans="1:191" ht="15.6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</row>
    <row r="314" spans="1:191" ht="15.6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</row>
    <row r="315" spans="1:191" ht="15.6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</row>
    <row r="316" spans="1:191" s="110" customFormat="1" ht="15.6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</row>
    <row r="317" spans="1:191" s="110" customFormat="1" ht="15.6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</row>
    <row r="318" spans="1:191" s="110" customFormat="1" ht="15.6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</row>
    <row r="319" spans="1:191" s="211" customFormat="1" ht="15.6" x14ac:dyDescent="0.3">
      <c r="A319" s="204"/>
      <c r="B319" s="205" t="s">
        <v>835</v>
      </c>
      <c r="C319" s="206" t="s">
        <v>836</v>
      </c>
      <c r="D319" s="207">
        <v>58.898260960116623</v>
      </c>
      <c r="E319" s="207">
        <v>0.91638029782359665</v>
      </c>
      <c r="F319" s="207">
        <v>22.024367385192122</v>
      </c>
      <c r="G319" s="207">
        <v>9.1742163907112353</v>
      </c>
      <c r="H319" s="207">
        <v>0.27074872435697173</v>
      </c>
      <c r="I319" s="207">
        <v>2.8636884306987396</v>
      </c>
      <c r="J319" s="207">
        <v>1.3953972716859313</v>
      </c>
      <c r="K319" s="207">
        <v>0.95803394772466921</v>
      </c>
      <c r="L319" s="207">
        <v>3.2698115172341975</v>
      </c>
      <c r="M319" s="207">
        <v>0.22909507445589916</v>
      </c>
      <c r="N319" s="208">
        <f t="shared" ref="N319:N321" si="238">SUM(D319:M319)</f>
        <v>100</v>
      </c>
      <c r="O319" s="208">
        <v>4.3</v>
      </c>
      <c r="P319" s="208"/>
      <c r="Q319" s="207">
        <v>9.1742163907112353</v>
      </c>
      <c r="R319" s="207"/>
      <c r="S319" s="208"/>
      <c r="T319" s="209">
        <f t="shared" ref="T319:T321" si="239">G319+H319</f>
        <v>9.4449651150682072</v>
      </c>
      <c r="U319" s="208">
        <f t="shared" ref="U319:U321" si="240">D319+F319</f>
        <v>80.922628345308738</v>
      </c>
      <c r="V319" s="207">
        <v>9.1742163907112353</v>
      </c>
      <c r="W319" s="207">
        <v>0.27074872435697173</v>
      </c>
      <c r="X319" s="208"/>
      <c r="Y319" s="208"/>
      <c r="Z319" s="208"/>
      <c r="AA319" s="208"/>
      <c r="AB319" s="208"/>
      <c r="AC319" s="210"/>
      <c r="AD319" s="210">
        <v>175</v>
      </c>
      <c r="AE319" s="210">
        <v>125</v>
      </c>
      <c r="AF319" s="210"/>
      <c r="AG319" s="210"/>
      <c r="AH319" s="210"/>
      <c r="AI319" s="210">
        <v>6</v>
      </c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>
        <v>24</v>
      </c>
      <c r="AY319" s="210">
        <v>107</v>
      </c>
      <c r="AZ319" s="210"/>
      <c r="BA319" s="210">
        <v>20</v>
      </c>
      <c r="BB319" s="210"/>
      <c r="BC319" s="210"/>
      <c r="BD319" s="210"/>
      <c r="BE319" s="210"/>
      <c r="BF319" s="210"/>
      <c r="BG319" s="210"/>
      <c r="BH319" s="210"/>
      <c r="BI319" s="210"/>
      <c r="BJ319" s="210"/>
      <c r="BK319" s="210">
        <v>29</v>
      </c>
      <c r="BL319" s="210"/>
      <c r="BM319" s="210"/>
      <c r="BN319" s="210"/>
      <c r="BO319" s="210"/>
      <c r="BP319" s="210"/>
      <c r="BQ319" s="210"/>
      <c r="BR319" s="210"/>
      <c r="BS319" s="210"/>
      <c r="BU319" s="212">
        <f t="shared" ref="BU319:BU321" si="241">(D319/BU$1*BU$2)*10000</f>
        <v>275368.49280054524</v>
      </c>
      <c r="BV319" s="212">
        <f t="shared" ref="BV319:BV321" si="242">(E319/BV$1*BV$2)*10000</f>
        <v>5494.1508464555236</v>
      </c>
      <c r="BW319" s="212">
        <f t="shared" ref="BW319:BW321" si="243">((F319/BW$1*BW$2)*2)*10000</f>
        <v>116593.23693760099</v>
      </c>
      <c r="BX319" s="212">
        <f t="shared" ref="BX319:BX321" si="244">((G319/BX$1*BX$2)*2)*10000</f>
        <v>64179.869157790745</v>
      </c>
      <c r="BY319" s="212">
        <f t="shared" ref="BY319:BY321" si="245">(H319/BY$1*BY$2)*10000</f>
        <v>2097.1288476204745</v>
      </c>
      <c r="BZ319" s="212">
        <f t="shared" ref="BZ319:BZ321" si="246">(I319/BZ$1*BZ$2)*10000</f>
        <v>17271.687482248541</v>
      </c>
      <c r="CA319" s="212">
        <f t="shared" ref="CA319:CA321" si="247">(J319/CA$1*CA$2)*10000</f>
        <v>9974.589379199595</v>
      </c>
      <c r="CB319" s="212">
        <f t="shared" ref="CB319:CB321" si="248">((K319/CB$1*CB$2)*2)*10000</f>
        <v>7108.3428943650615</v>
      </c>
      <c r="CC319" s="212">
        <f t="shared" ref="CC319:CC321" si="249">((L319/CC$1*CC$2)*2)*10000</f>
        <v>27147.177051461327</v>
      </c>
      <c r="CD319" s="212">
        <f>((M319/CD$1*CD$2)*2)*10000</f>
        <v>1000.0809720063706</v>
      </c>
      <c r="CF319" s="208">
        <f t="shared" ref="CF319:CF321" si="250">BX319/BZ319</f>
        <v>3.7159003266909152</v>
      </c>
      <c r="CG319" s="213">
        <f t="shared" ref="CG319:CG321" si="251">AY319/BY319</f>
        <v>5.1022139207807134E-2</v>
      </c>
      <c r="CH319" s="208">
        <f t="shared" ref="CH319:CH321" si="252">H319/G319</f>
        <v>2.951191827468785E-2</v>
      </c>
      <c r="CI319" s="208">
        <f t="shared" ref="CI319:CI321" si="253">D319/F319</f>
        <v>2.6742316784869979</v>
      </c>
      <c r="CJ319" s="128">
        <f t="shared" ref="CJ319:CJ321" si="254">K319/F319</f>
        <v>4.3498817966903081E-2</v>
      </c>
      <c r="CK319" s="208">
        <f t="shared" ref="CK319:CK321" si="255">G319/L319</f>
        <v>2.8057324840764331</v>
      </c>
      <c r="CL319" s="212">
        <f t="shared" ref="CL319:CL321" si="256">AY319/E319</f>
        <v>116.76375000000002</v>
      </c>
      <c r="CM319" s="207"/>
      <c r="CN319" s="207"/>
      <c r="CO319" s="211">
        <f t="shared" ref="CO319:CO321" si="257">-1.773*E319+0.607*F319+0.76*G319-1.5*I319+0.616*J319+0.509*K319-1.224*L319-9.09</f>
        <v>2.6758752473185439</v>
      </c>
      <c r="CP319" s="211">
        <f t="shared" ref="CP319:CP321" si="258">0.445*E319+0.07*F319-0.25*G319-1.142*I319+0.438*J319+1.475*K319+1.426*L319-6.861</f>
        <v>-3.7883560345725291</v>
      </c>
      <c r="CQ319" s="214">
        <f t="shared" ref="CQ319:CQ321" si="259">(BW319/(BW319+BX319+BY319))*100</f>
        <v>63.757361592461947</v>
      </c>
      <c r="CR319" s="214">
        <f t="shared" ref="CR319:CR321" si="260">(F319/(F319+G319+2*H319))*100</f>
        <v>69.389763779527541</v>
      </c>
      <c r="CW319" s="205" t="str">
        <f t="shared" ref="CW319:CW321" si="261">C319</f>
        <v>Re8</v>
      </c>
      <c r="CX319" s="208"/>
      <c r="CY319" s="208"/>
      <c r="CZ319" s="208"/>
      <c r="DA319" s="208"/>
      <c r="DB319" s="208"/>
      <c r="DC319" s="208"/>
      <c r="DD319" s="208"/>
      <c r="DE319" s="208"/>
      <c r="DF319" s="208"/>
      <c r="DG319" s="208"/>
      <c r="DH319" s="208"/>
      <c r="DI319" s="208"/>
      <c r="DJ319" s="208"/>
      <c r="DK319" s="208"/>
      <c r="DL319" s="208"/>
      <c r="DN319" s="205" t="str">
        <f t="shared" ref="DN319:DN321" si="262">C319</f>
        <v>Re8</v>
      </c>
      <c r="DO319" s="208"/>
      <c r="DP319" s="208"/>
      <c r="DQ319" s="208"/>
      <c r="DR319" s="208"/>
      <c r="DS319" s="208"/>
      <c r="DT319" s="208"/>
      <c r="DU319" s="208"/>
      <c r="DV319" s="208"/>
      <c r="DW319" s="208"/>
      <c r="DX319" s="208"/>
      <c r="DY319" s="208"/>
      <c r="DZ319" s="208"/>
      <c r="EA319" s="208"/>
      <c r="EB319" s="208"/>
      <c r="EC319" s="208"/>
    </row>
    <row r="320" spans="1:191" s="211" customFormat="1" ht="15.6" x14ac:dyDescent="0.3">
      <c r="A320" s="210"/>
      <c r="B320" s="210" t="s">
        <v>835</v>
      </c>
      <c r="C320" s="205" t="s">
        <v>837</v>
      </c>
      <c r="D320" s="207">
        <v>63.838133581088066</v>
      </c>
      <c r="E320" s="207">
        <v>1.0426344585526997</v>
      </c>
      <c r="F320" s="207">
        <v>18.73645091359554</v>
      </c>
      <c r="G320" s="207">
        <v>8.2275214204604108</v>
      </c>
      <c r="H320" s="207">
        <v>0.12387736141220194</v>
      </c>
      <c r="I320" s="207">
        <v>2.0130071229482813</v>
      </c>
      <c r="J320" s="207">
        <v>0.99101889129761556</v>
      </c>
      <c r="K320" s="207">
        <v>1.3420047486321875</v>
      </c>
      <c r="L320" s="207">
        <v>3.3550118715804689</v>
      </c>
      <c r="M320" s="207">
        <v>0.3303396304325385</v>
      </c>
      <c r="N320" s="208">
        <f t="shared" si="238"/>
        <v>100.00000000000001</v>
      </c>
      <c r="O320" s="208">
        <v>4</v>
      </c>
      <c r="P320" s="208"/>
      <c r="Q320" s="207">
        <v>8.2275214204604108</v>
      </c>
      <c r="R320" s="207"/>
      <c r="S320" s="208"/>
      <c r="T320" s="209">
        <f t="shared" si="239"/>
        <v>8.3513987818726125</v>
      </c>
      <c r="U320" s="208">
        <f t="shared" si="240"/>
        <v>82.574584494683606</v>
      </c>
      <c r="V320" s="207">
        <v>8.2275214204604108</v>
      </c>
      <c r="W320" s="207">
        <v>0.12387736141220194</v>
      </c>
      <c r="X320" s="208"/>
      <c r="Y320" s="208"/>
      <c r="Z320" s="208"/>
      <c r="AA320" s="208"/>
      <c r="AB320" s="208"/>
      <c r="AC320" s="210"/>
      <c r="AD320" s="210">
        <v>119</v>
      </c>
      <c r="AE320" s="210">
        <v>116</v>
      </c>
      <c r="AF320" s="210"/>
      <c r="AG320" s="210"/>
      <c r="AH320" s="210"/>
      <c r="AI320" s="210" t="s">
        <v>834</v>
      </c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>
        <v>39</v>
      </c>
      <c r="AY320" s="210">
        <v>193</v>
      </c>
      <c r="AZ320" s="210"/>
      <c r="BA320" s="210">
        <v>18</v>
      </c>
      <c r="BB320" s="210"/>
      <c r="BC320" s="210"/>
      <c r="BD320" s="210"/>
      <c r="BE320" s="210"/>
      <c r="BF320" s="210"/>
      <c r="BG320" s="210"/>
      <c r="BH320" s="210"/>
      <c r="BI320" s="210"/>
      <c r="BJ320" s="210"/>
      <c r="BK320" s="210">
        <v>31</v>
      </c>
      <c r="BL320" s="210"/>
      <c r="BM320" s="210"/>
      <c r="BN320" s="210"/>
      <c r="BO320" s="210"/>
      <c r="BP320" s="210"/>
      <c r="BQ320" s="210"/>
      <c r="BR320" s="210"/>
      <c r="BS320" s="210"/>
      <c r="BU320" s="212">
        <f t="shared" si="241"/>
        <v>298464.00115833379</v>
      </c>
      <c r="BV320" s="212">
        <f t="shared" si="242"/>
        <v>6251.106671112354</v>
      </c>
      <c r="BW320" s="212">
        <f t="shared" si="243"/>
        <v>99187.569047151512</v>
      </c>
      <c r="BX320" s="212">
        <f t="shared" si="244"/>
        <v>57557.095425905172</v>
      </c>
      <c r="BY320" s="212">
        <f t="shared" si="245"/>
        <v>959.5125103604081</v>
      </c>
      <c r="BZ320" s="212">
        <f t="shared" si="246"/>
        <v>12140.996050544361</v>
      </c>
      <c r="CA320" s="212">
        <f t="shared" si="247"/>
        <v>7084.0087681841324</v>
      </c>
      <c r="CB320" s="212">
        <f t="shared" si="248"/>
        <v>9957.298425384537</v>
      </c>
      <c r="CC320" s="212">
        <f t="shared" si="249"/>
        <v>27854.541709055386</v>
      </c>
      <c r="CD320" s="212">
        <f>((M320/CD$1*CD$2)*2)*10000</f>
        <v>1442.0492430045415</v>
      </c>
      <c r="CF320" s="208">
        <f t="shared" si="250"/>
        <v>4.7407226875199013</v>
      </c>
      <c r="CG320" s="213">
        <f t="shared" si="251"/>
        <v>0.20114380783582086</v>
      </c>
      <c r="CH320" s="208">
        <f t="shared" si="252"/>
        <v>1.5056461731493102E-2</v>
      </c>
      <c r="CI320" s="208">
        <f t="shared" si="253"/>
        <v>3.4071625344352623</v>
      </c>
      <c r="CJ320" s="128">
        <f t="shared" si="254"/>
        <v>7.1625344352617082E-2</v>
      </c>
      <c r="CK320" s="208">
        <f t="shared" si="255"/>
        <v>2.4523076923076923</v>
      </c>
      <c r="CL320" s="212">
        <f t="shared" si="256"/>
        <v>185.10801980198016</v>
      </c>
      <c r="CM320" s="207"/>
      <c r="CN320" s="207"/>
      <c r="CO320" s="211">
        <f t="shared" si="257"/>
        <v>0.85485392794467074</v>
      </c>
      <c r="CP320" s="211">
        <f t="shared" si="258"/>
        <v>-2.2434403840198192</v>
      </c>
      <c r="CQ320" s="214">
        <f t="shared" si="259"/>
        <v>62.894700029144616</v>
      </c>
      <c r="CR320" s="214">
        <f t="shared" si="260"/>
        <v>68.854324734446124</v>
      </c>
      <c r="CW320" s="205" t="str">
        <f t="shared" si="261"/>
        <v>DY2</v>
      </c>
      <c r="CX320" s="208"/>
      <c r="CY320" s="208"/>
      <c r="CZ320" s="208"/>
      <c r="DA320" s="208"/>
      <c r="DB320" s="208"/>
      <c r="DC320" s="208"/>
      <c r="DD320" s="208"/>
      <c r="DE320" s="208"/>
      <c r="DF320" s="208"/>
      <c r="DG320" s="208"/>
      <c r="DH320" s="208"/>
      <c r="DI320" s="208"/>
      <c r="DJ320" s="208"/>
      <c r="DK320" s="208"/>
      <c r="DL320" s="208"/>
      <c r="DN320" s="205" t="str">
        <f t="shared" si="262"/>
        <v>DY2</v>
      </c>
      <c r="DO320" s="208"/>
      <c r="DP320" s="208"/>
      <c r="DQ320" s="208"/>
      <c r="DR320" s="208"/>
      <c r="DS320" s="208"/>
      <c r="DT320" s="208"/>
      <c r="DU320" s="208"/>
      <c r="DV320" s="208"/>
      <c r="DW320" s="208"/>
      <c r="DX320" s="208"/>
      <c r="DY320" s="208"/>
      <c r="DZ320" s="208"/>
      <c r="EA320" s="208"/>
      <c r="EB320" s="208"/>
      <c r="EC320" s="208"/>
    </row>
    <row r="321" spans="1:134" s="211" customFormat="1" ht="15.6" x14ac:dyDescent="0.3">
      <c r="A321" s="204" t="s">
        <v>838</v>
      </c>
      <c r="B321" s="210" t="s">
        <v>835</v>
      </c>
      <c r="C321" s="205" t="s">
        <v>839</v>
      </c>
      <c r="D321" s="207">
        <v>52.582655540297871</v>
      </c>
      <c r="E321" s="207">
        <v>1.1936199429597549</v>
      </c>
      <c r="F321" s="207">
        <v>27.949720080278862</v>
      </c>
      <c r="G321" s="207">
        <v>7.3941058413436149</v>
      </c>
      <c r="H321" s="207">
        <v>0.11619309179254252</v>
      </c>
      <c r="I321" s="207">
        <v>1.9647195521284462</v>
      </c>
      <c r="J321" s="207">
        <v>0.1795711418612021</v>
      </c>
      <c r="K321" s="207">
        <v>0.66546952572092533</v>
      </c>
      <c r="L321" s="207">
        <v>7.7215591000316888</v>
      </c>
      <c r="M321" s="207">
        <v>0.23238618358508503</v>
      </c>
      <c r="N321" s="208">
        <f t="shared" si="238"/>
        <v>99.999999999999986</v>
      </c>
      <c r="O321" s="208">
        <v>4.96</v>
      </c>
      <c r="P321" s="208"/>
      <c r="Q321" s="207">
        <v>7.3941058413436149</v>
      </c>
      <c r="R321" s="207"/>
      <c r="S321" s="208"/>
      <c r="T321" s="209">
        <f t="shared" si="239"/>
        <v>7.5102989331361574</v>
      </c>
      <c r="U321" s="208">
        <f t="shared" si="240"/>
        <v>80.53237562057673</v>
      </c>
      <c r="V321" s="207">
        <v>7.3941058413436149</v>
      </c>
      <c r="W321" s="207">
        <v>0.11619309179254252</v>
      </c>
      <c r="X321" s="208"/>
      <c r="Y321" s="208"/>
      <c r="Z321" s="208"/>
      <c r="AA321" s="208"/>
      <c r="AB321" s="208"/>
      <c r="AC321" s="210">
        <v>166</v>
      </c>
      <c r="AD321" s="210">
        <v>266</v>
      </c>
      <c r="AE321" s="210">
        <v>132</v>
      </c>
      <c r="AF321" s="210">
        <v>1398</v>
      </c>
      <c r="AG321" s="210"/>
      <c r="AH321" s="210"/>
      <c r="AI321" s="210">
        <v>13</v>
      </c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>
        <v>40</v>
      </c>
      <c r="AY321" s="210">
        <v>146</v>
      </c>
      <c r="AZ321" s="210"/>
      <c r="BA321" s="210">
        <v>17</v>
      </c>
      <c r="BB321" s="210"/>
      <c r="BC321" s="210">
        <v>39</v>
      </c>
      <c r="BD321" s="210"/>
      <c r="BE321" s="210"/>
      <c r="BF321" s="210"/>
      <c r="BG321" s="210">
        <v>35</v>
      </c>
      <c r="BH321" s="210">
        <v>168</v>
      </c>
      <c r="BI321" s="210">
        <v>66</v>
      </c>
      <c r="BJ321" s="210">
        <v>42</v>
      </c>
      <c r="BK321" s="210">
        <v>61</v>
      </c>
      <c r="BL321" s="210"/>
      <c r="BM321" s="210"/>
      <c r="BN321" s="210"/>
      <c r="BO321" s="210"/>
      <c r="BP321" s="210"/>
      <c r="BQ321" s="210">
        <v>5.5</v>
      </c>
      <c r="BR321" s="210"/>
      <c r="BS321" s="210"/>
      <c r="BU321" s="212">
        <f t="shared" si="241"/>
        <v>245840.98694165237</v>
      </c>
      <c r="BV321" s="212">
        <f t="shared" si="242"/>
        <v>7156.3389517797486</v>
      </c>
      <c r="BW321" s="212">
        <f t="shared" si="243"/>
        <v>147961.04145313913</v>
      </c>
      <c r="BX321" s="212">
        <f t="shared" si="244"/>
        <v>51726.787904934034</v>
      </c>
      <c r="BY321" s="212">
        <f t="shared" si="245"/>
        <v>899.99273411564729</v>
      </c>
      <c r="BZ321" s="212">
        <f t="shared" si="246"/>
        <v>11849.760515443346</v>
      </c>
      <c r="CA321" s="212">
        <f t="shared" si="247"/>
        <v>1283.6118005701767</v>
      </c>
      <c r="CB321" s="212">
        <f t="shared" si="248"/>
        <v>4937.5970296350079</v>
      </c>
      <c r="CC321" s="212">
        <f t="shared" si="249"/>
        <v>64107.221745671312</v>
      </c>
      <c r="CD321" s="212">
        <f>((M321/CD$1*CD$2)*2)*10000</f>
        <v>1014.4478265741186</v>
      </c>
      <c r="CF321" s="208">
        <f t="shared" si="250"/>
        <v>4.3652180006102625</v>
      </c>
      <c r="CG321" s="213">
        <f t="shared" si="251"/>
        <v>0.16222353188602442</v>
      </c>
      <c r="CH321" s="208">
        <f t="shared" si="252"/>
        <v>1.5714285714285715E-2</v>
      </c>
      <c r="CI321" s="208">
        <f t="shared" si="253"/>
        <v>1.8813303099017384</v>
      </c>
      <c r="CJ321" s="128">
        <f t="shared" si="254"/>
        <v>2.3809523809523812E-2</v>
      </c>
      <c r="CK321" s="208">
        <f t="shared" si="255"/>
        <v>0.95759233926128595</v>
      </c>
      <c r="CL321" s="212">
        <f t="shared" si="256"/>
        <v>122.31699115044248</v>
      </c>
      <c r="CM321" s="207"/>
      <c r="CN321" s="207"/>
      <c r="CO321" s="211">
        <f t="shared" si="257"/>
        <v>-0.57021548537023392</v>
      </c>
      <c r="CP321" s="211">
        <f t="shared" si="258"/>
        <v>3.6055680785887825</v>
      </c>
      <c r="CQ321" s="214">
        <f t="shared" si="259"/>
        <v>73.763721002532861</v>
      </c>
      <c r="CR321" s="214">
        <f t="shared" si="260"/>
        <v>78.562945368171029</v>
      </c>
      <c r="CW321" s="205" t="str">
        <f t="shared" si="261"/>
        <v>Brab-23</v>
      </c>
      <c r="CX321" s="208"/>
      <c r="CY321" s="208"/>
      <c r="CZ321" s="208"/>
      <c r="DA321" s="208"/>
      <c r="DB321" s="208"/>
      <c r="DC321" s="208"/>
      <c r="DD321" s="208"/>
      <c r="DE321" s="208"/>
      <c r="DF321" s="208"/>
      <c r="DG321" s="208"/>
      <c r="DH321" s="208"/>
      <c r="DI321" s="208"/>
      <c r="DJ321" s="208"/>
      <c r="DK321" s="208"/>
      <c r="DL321" s="208"/>
      <c r="DN321" s="205" t="str">
        <f t="shared" si="262"/>
        <v>Brab-23</v>
      </c>
      <c r="DO321" s="208"/>
      <c r="DP321" s="208"/>
      <c r="DQ321" s="208"/>
      <c r="DR321" s="208"/>
      <c r="DS321" s="208"/>
      <c r="DT321" s="208"/>
      <c r="DU321" s="208"/>
      <c r="DV321" s="208"/>
      <c r="DW321" s="208"/>
      <c r="DX321" s="208"/>
      <c r="DY321" s="208"/>
      <c r="DZ321" s="208"/>
      <c r="EA321" s="208"/>
      <c r="EB321" s="208"/>
      <c r="EC321" s="208"/>
    </row>
    <row r="322" spans="1:134" s="211" customFormat="1" ht="15.6" x14ac:dyDescent="0.3">
      <c r="A322" s="204"/>
      <c r="B322" s="210" t="s">
        <v>835</v>
      </c>
      <c r="C322" s="205" t="s">
        <v>870</v>
      </c>
      <c r="D322" s="207">
        <v>62.502602540079124</v>
      </c>
      <c r="E322" s="207">
        <v>1.1242973141786385</v>
      </c>
      <c r="F322" s="207">
        <v>21.059754320216534</v>
      </c>
      <c r="G322" s="207">
        <v>6.9539870914012081</v>
      </c>
      <c r="H322" s="207">
        <v>0.10410160316468875</v>
      </c>
      <c r="I322" s="207">
        <v>1.738496772850302</v>
      </c>
      <c r="J322" s="207">
        <v>0.29148448886112854</v>
      </c>
      <c r="K322" s="207">
        <v>1.1242973141786385</v>
      </c>
      <c r="L322" s="207">
        <v>4.8511347074744959</v>
      </c>
      <c r="M322" s="207">
        <v>0.24984384759525299</v>
      </c>
      <c r="N322" s="208">
        <v>100.00000000000001</v>
      </c>
      <c r="O322" s="208">
        <v>3.96</v>
      </c>
      <c r="P322" s="208"/>
      <c r="Q322" s="207">
        <v>8.3941058413436096</v>
      </c>
      <c r="R322" s="207"/>
      <c r="S322" s="208"/>
      <c r="T322" s="209">
        <f t="shared" ref="T322:T326" si="263">G322+H322</f>
        <v>7.0580886945658969</v>
      </c>
      <c r="U322" s="208">
        <f t="shared" ref="U322:U328" si="264">D322+F322</f>
        <v>83.562356860295665</v>
      </c>
      <c r="V322" s="207">
        <v>6.9539870914012081</v>
      </c>
      <c r="W322" s="207">
        <v>0.10410160316468875</v>
      </c>
      <c r="X322" s="208"/>
      <c r="Y322" s="208"/>
      <c r="Z322" s="208"/>
      <c r="AA322" s="208"/>
      <c r="AB322" s="208"/>
      <c r="AC322" s="210">
        <v>113</v>
      </c>
      <c r="AD322" s="210">
        <v>160</v>
      </c>
      <c r="AE322" s="210">
        <v>91</v>
      </c>
      <c r="AF322" s="210">
        <v>740</v>
      </c>
      <c r="AG322" s="210"/>
      <c r="AH322" s="210"/>
      <c r="AI322" s="210">
        <v>13</v>
      </c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>
        <v>31</v>
      </c>
      <c r="AY322" s="210">
        <v>228</v>
      </c>
      <c r="AZ322" s="210"/>
      <c r="BA322" s="210">
        <v>22</v>
      </c>
      <c r="BB322" s="210"/>
      <c r="BC322" s="210">
        <v>26</v>
      </c>
      <c r="BD322" s="210"/>
      <c r="BE322" s="210"/>
      <c r="BF322" s="210"/>
      <c r="BG322" s="210">
        <v>20</v>
      </c>
      <c r="BH322" s="210">
        <v>112</v>
      </c>
      <c r="BI322" s="210">
        <v>66</v>
      </c>
      <c r="BJ322" s="210">
        <v>23</v>
      </c>
      <c r="BK322" s="210">
        <v>29</v>
      </c>
      <c r="BL322" s="210"/>
      <c r="BM322" s="210"/>
      <c r="BN322" s="210"/>
      <c r="BO322" s="210"/>
      <c r="BP322" s="210"/>
      <c r="BQ322" s="210"/>
      <c r="BR322" s="210"/>
      <c r="BS322" s="210"/>
      <c r="BU322" s="212">
        <f t="shared" ref="BU322:BU326" si="265">(D322/BU$1*BU$2)*10000</f>
        <v>292219.9599276426</v>
      </c>
      <c r="BV322" s="212">
        <f t="shared" ref="BV322:BV326" si="266">(E322/BV$1*BV$2)*10000</f>
        <v>6740.7156777952932</v>
      </c>
      <c r="BW322" s="212">
        <f t="shared" ref="BW322:BW326" si="267">((F322/BW$1*BW$2)*2)*10000</f>
        <v>111486.74022553557</v>
      </c>
      <c r="BX322" s="212">
        <f t="shared" ref="BX322:BX326" si="268">((G322/BX$1*BX$2)*2)*10000</f>
        <v>48647.858590186945</v>
      </c>
      <c r="BY322" s="212">
        <f t="shared" ref="BY322:BY326" si="269">(H322/BY$1*BY$2)*10000</f>
        <v>806.33611699816731</v>
      </c>
      <c r="BZ322" s="212">
        <f t="shared" ref="BZ322:BZ326" si="270">(I322/BZ$1*BZ$2)*10000</f>
        <v>10485.349113989165</v>
      </c>
      <c r="CA322" s="212">
        <f t="shared" ref="CA322:CA326" si="271">(J322/CA$1*CA$2)*10000</f>
        <v>2083.5916378730217</v>
      </c>
      <c r="CB322" s="212">
        <f t="shared" ref="CB322:CB326" si="272">((K322/CB$1*CB$2)*2)*10000</f>
        <v>8341.9703898553817</v>
      </c>
      <c r="CC322" s="212">
        <f t="shared" ref="CC322:CC326" si="273">((L322/CC$1*CC$2)*2)*10000</f>
        <v>40275.903399989977</v>
      </c>
      <c r="CD322" s="212">
        <f t="shared" ref="CD322:CD326" si="274">((M322/CD$1*CD$2)*2)*10000</f>
        <v>1090.6567002642873</v>
      </c>
      <c r="CF322" s="208">
        <f t="shared" ref="CF322:CF326" si="275">BX322/BZ322</f>
        <v>4.6396031320771929</v>
      </c>
      <c r="CG322" s="213">
        <f t="shared" ref="CG322:CG326" si="276">AY322/BY322</f>
        <v>0.28276049552238797</v>
      </c>
      <c r="CH322" s="208">
        <f t="shared" ref="CH322:CH326" si="277">H322/G322</f>
        <v>1.4970059880239521E-2</v>
      </c>
      <c r="CI322" s="208">
        <f t="shared" ref="CI322:CI326" si="278">D322/F322</f>
        <v>2.967869500741473</v>
      </c>
      <c r="CJ322" s="128">
        <f t="shared" ref="CJ322:CJ326" si="279">K322/F322</f>
        <v>5.3386060306475532E-2</v>
      </c>
      <c r="CK322" s="208">
        <f t="shared" ref="CK322:CK326" si="280">G322/L322</f>
        <v>1.4334763948497853</v>
      </c>
      <c r="CL322" s="212">
        <f t="shared" ref="CL322:CL326" si="281">AY322/E322</f>
        <v>202.79333333333329</v>
      </c>
      <c r="CM322" s="207"/>
      <c r="CN322" s="207"/>
      <c r="CO322" s="211">
        <f t="shared" ref="CO322:CO326" si="282">-1.773*E322+0.607*F322+0.76*G322-1.5*I322+0.616*J322+0.509*K322-1.224*L322-9.09</f>
        <v>-0.80879033937122458</v>
      </c>
      <c r="CP322" s="211">
        <f t="shared" ref="CP322:CP326" si="283">0.445*E322+0.07*F322-0.25*G322-1.142*I322+0.438*J322+1.475*K322+1.426*L322-6.861</f>
        <v>9.3361857172602036E-2</v>
      </c>
      <c r="CQ322" s="214">
        <f t="shared" ref="CQ322:CQ326" si="284">(BW322/(BW322+BX322+BY322))*100</f>
        <v>69.271835827312174</v>
      </c>
      <c r="CR322" s="214">
        <f t="shared" ref="CR322:CR326" si="285">(F322/(F322+G322+2*H322))*100</f>
        <v>74.62191073404648</v>
      </c>
      <c r="CW322" s="205" t="str">
        <f t="shared" ref="CW322:CW326" si="286">C322</f>
        <v>LE13</v>
      </c>
      <c r="CX322" s="208"/>
      <c r="CY322" s="208"/>
      <c r="CZ322" s="208"/>
      <c r="DA322" s="208"/>
      <c r="DB322" s="208"/>
      <c r="DC322" s="208"/>
      <c r="DD322" s="208"/>
      <c r="DE322" s="208"/>
      <c r="DF322" s="208"/>
      <c r="DG322" s="208"/>
      <c r="DH322" s="208"/>
      <c r="DI322" s="208"/>
      <c r="DJ322" s="208"/>
      <c r="DK322" s="208"/>
      <c r="DL322" s="208"/>
      <c r="DN322" s="205"/>
      <c r="DO322" s="208"/>
      <c r="DP322" s="208"/>
      <c r="DQ322" s="208"/>
      <c r="DR322" s="208"/>
      <c r="DS322" s="208"/>
      <c r="DT322" s="208"/>
      <c r="DU322" s="208"/>
      <c r="DV322" s="208"/>
      <c r="DW322" s="208"/>
      <c r="DX322" s="208"/>
      <c r="DY322" s="208"/>
      <c r="DZ322" s="208"/>
      <c r="EA322" s="208"/>
      <c r="EB322" s="208"/>
      <c r="EC322" s="208"/>
    </row>
    <row r="323" spans="1:134" s="211" customFormat="1" ht="15.6" x14ac:dyDescent="0.3">
      <c r="A323" s="204"/>
      <c r="B323" s="210" t="s">
        <v>835</v>
      </c>
      <c r="C323" s="205" t="s">
        <v>872</v>
      </c>
      <c r="D323" s="207">
        <v>69.653239202657815</v>
      </c>
      <c r="E323" s="207">
        <v>0.84094684385382068</v>
      </c>
      <c r="F323" s="207">
        <v>15.60423588039867</v>
      </c>
      <c r="G323" s="207">
        <v>7.1740033222591375</v>
      </c>
      <c r="H323" s="207">
        <v>0.11420265780730898</v>
      </c>
      <c r="I323" s="207">
        <v>1.6922757475083057</v>
      </c>
      <c r="J323" s="207">
        <v>0.47757475083056489</v>
      </c>
      <c r="K323" s="207">
        <v>1.2769933554817277</v>
      </c>
      <c r="L323" s="207">
        <v>2.9381229235880402</v>
      </c>
      <c r="M323" s="207">
        <v>0.22840531561461797</v>
      </c>
      <c r="N323" s="208">
        <v>100.00000000000001</v>
      </c>
      <c r="O323" s="208">
        <v>3.78</v>
      </c>
      <c r="P323" s="208"/>
      <c r="Q323" s="207">
        <v>9.3941058413436096</v>
      </c>
      <c r="R323" s="207"/>
      <c r="S323" s="208"/>
      <c r="T323" s="209">
        <f t="shared" si="263"/>
        <v>7.2882059800664463</v>
      </c>
      <c r="U323" s="208">
        <f t="shared" si="264"/>
        <v>85.257475083056491</v>
      </c>
      <c r="V323" s="207">
        <v>7.1740033222591375</v>
      </c>
      <c r="W323" s="207">
        <v>0.11420265780730898</v>
      </c>
      <c r="X323" s="208"/>
      <c r="Y323" s="208"/>
      <c r="Z323" s="208"/>
      <c r="AA323" s="208"/>
      <c r="AB323" s="208"/>
      <c r="AC323" s="210">
        <v>78</v>
      </c>
      <c r="AD323" s="210">
        <v>91</v>
      </c>
      <c r="AE323" s="210">
        <v>75</v>
      </c>
      <c r="AF323" s="210">
        <v>462</v>
      </c>
      <c r="AG323" s="210"/>
      <c r="AH323" s="210"/>
      <c r="AI323" s="210">
        <v>9</v>
      </c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>
        <v>27</v>
      </c>
      <c r="AY323" s="210">
        <v>261</v>
      </c>
      <c r="AZ323" s="210"/>
      <c r="BA323" s="210">
        <v>13</v>
      </c>
      <c r="BB323" s="210"/>
      <c r="BC323" s="210">
        <v>17</v>
      </c>
      <c r="BD323" s="210"/>
      <c r="BE323" s="210"/>
      <c r="BF323" s="210"/>
      <c r="BG323" s="210">
        <v>12</v>
      </c>
      <c r="BH323" s="210">
        <v>73</v>
      </c>
      <c r="BI323" s="210">
        <v>88</v>
      </c>
      <c r="BJ323" s="210">
        <v>23</v>
      </c>
      <c r="BK323" s="210">
        <v>23</v>
      </c>
      <c r="BL323" s="210"/>
      <c r="BM323" s="210"/>
      <c r="BN323" s="210"/>
      <c r="BO323" s="210"/>
      <c r="BP323" s="210"/>
      <c r="BQ323" s="210"/>
      <c r="BR323" s="210"/>
      <c r="BS323" s="210"/>
      <c r="BU323" s="212">
        <f t="shared" si="265"/>
        <v>325651.50796047808</v>
      </c>
      <c r="BV323" s="212">
        <f t="shared" si="266"/>
        <v>5041.8901682595706</v>
      </c>
      <c r="BW323" s="212">
        <f t="shared" si="267"/>
        <v>82606.157961965291</v>
      </c>
      <c r="BX323" s="212">
        <f t="shared" si="268"/>
        <v>50187.021425211096</v>
      </c>
      <c r="BY323" s="212">
        <f t="shared" si="269"/>
        <v>884.5754997791563</v>
      </c>
      <c r="BZ323" s="212">
        <f t="shared" si="270"/>
        <v>10206.577479387401</v>
      </c>
      <c r="CA323" s="212">
        <f t="shared" si="271"/>
        <v>3413.8034623308431</v>
      </c>
      <c r="CB323" s="212">
        <f t="shared" si="272"/>
        <v>9474.9321421736058</v>
      </c>
      <c r="CC323" s="212">
        <f t="shared" si="273"/>
        <v>24393.376433229085</v>
      </c>
      <c r="CD323" s="212">
        <f t="shared" si="274"/>
        <v>997.06993087387673</v>
      </c>
      <c r="CF323" s="208">
        <f t="shared" si="275"/>
        <v>4.9171254053149385</v>
      </c>
      <c r="CG323" s="213">
        <f t="shared" si="276"/>
        <v>0.29505678154681136</v>
      </c>
      <c r="CH323" s="208">
        <f t="shared" si="277"/>
        <v>1.5918958031837915E-2</v>
      </c>
      <c r="CI323" s="208">
        <f t="shared" si="278"/>
        <v>4.463739188290087</v>
      </c>
      <c r="CJ323" s="128">
        <f t="shared" si="279"/>
        <v>8.1836327345309393E-2</v>
      </c>
      <c r="CK323" s="208">
        <f t="shared" si="280"/>
        <v>2.441696113074205</v>
      </c>
      <c r="CL323" s="212">
        <f t="shared" si="281"/>
        <v>310.36444444444442</v>
      </c>
      <c r="CM323" s="207"/>
      <c r="CN323" s="207"/>
      <c r="CO323" s="211">
        <f t="shared" si="282"/>
        <v>-0.84748546511627865</v>
      </c>
      <c r="CP323" s="211">
        <f t="shared" si="283"/>
        <v>-2.8380556478405312</v>
      </c>
      <c r="CQ323" s="214">
        <f t="shared" si="284"/>
        <v>61.794992017797654</v>
      </c>
      <c r="CR323" s="214">
        <f t="shared" si="285"/>
        <v>67.824909747292409</v>
      </c>
      <c r="CW323" s="205" t="str">
        <f t="shared" si="286"/>
        <v>LE14</v>
      </c>
      <c r="CX323" s="208"/>
      <c r="CY323" s="208"/>
      <c r="CZ323" s="208"/>
      <c r="DA323" s="208"/>
      <c r="DB323" s="208"/>
      <c r="DC323" s="208"/>
      <c r="DD323" s="208"/>
      <c r="DE323" s="208"/>
      <c r="DF323" s="208"/>
      <c r="DG323" s="208"/>
      <c r="DH323" s="208"/>
      <c r="DI323" s="208"/>
      <c r="DJ323" s="208"/>
      <c r="DK323" s="208"/>
      <c r="DL323" s="208"/>
      <c r="DN323" s="205"/>
      <c r="DO323" s="208"/>
      <c r="DP323" s="208"/>
      <c r="DQ323" s="208"/>
      <c r="DR323" s="208"/>
      <c r="DS323" s="208"/>
      <c r="DT323" s="208"/>
      <c r="DU323" s="208"/>
      <c r="DV323" s="208"/>
      <c r="DW323" s="208"/>
      <c r="DX323" s="208"/>
      <c r="DY323" s="208"/>
      <c r="DZ323" s="208"/>
      <c r="EA323" s="208"/>
      <c r="EB323" s="208"/>
      <c r="EC323" s="208"/>
    </row>
    <row r="324" spans="1:134" s="211" customFormat="1" ht="15.6" x14ac:dyDescent="0.3">
      <c r="A324" s="204"/>
      <c r="B324" s="210" t="s">
        <v>835</v>
      </c>
      <c r="C324" s="205" t="s">
        <v>874</v>
      </c>
      <c r="D324" s="207">
        <v>62.494785148101798</v>
      </c>
      <c r="E324" s="207">
        <v>1.0638297872340428</v>
      </c>
      <c r="F324" s="207">
        <v>21.975385899040472</v>
      </c>
      <c r="G324" s="207">
        <v>6.0805173133083024</v>
      </c>
      <c r="H324" s="207">
        <v>8.3437630371297464E-2</v>
      </c>
      <c r="I324" s="207">
        <v>1.5331664580725908</v>
      </c>
      <c r="J324" s="207">
        <v>0.28160200250312895</v>
      </c>
      <c r="K324" s="207">
        <v>0.89695452649144769</v>
      </c>
      <c r="L324" s="207">
        <v>5.3087192323738011</v>
      </c>
      <c r="M324" s="207">
        <v>0.28160200250312895</v>
      </c>
      <c r="N324" s="208">
        <v>100.00000000000001</v>
      </c>
      <c r="O324" s="208">
        <v>3.89</v>
      </c>
      <c r="P324" s="208"/>
      <c r="Q324" s="207">
        <v>10.394105841343601</v>
      </c>
      <c r="R324" s="207"/>
      <c r="S324" s="208"/>
      <c r="T324" s="209">
        <f t="shared" si="263"/>
        <v>6.1639549436795997</v>
      </c>
      <c r="U324" s="208">
        <f t="shared" si="264"/>
        <v>84.470171047142273</v>
      </c>
      <c r="V324" s="207">
        <v>6.0805173133083024</v>
      </c>
      <c r="W324" s="207">
        <v>8.3437630371297464E-2</v>
      </c>
      <c r="X324" s="208"/>
      <c r="Y324" s="208"/>
      <c r="Z324" s="208"/>
      <c r="AA324" s="208"/>
      <c r="AB324" s="208"/>
      <c r="AC324" s="210">
        <v>113</v>
      </c>
      <c r="AD324" s="210">
        <v>174</v>
      </c>
      <c r="AE324" s="210">
        <v>90</v>
      </c>
      <c r="AF324" s="210">
        <v>804</v>
      </c>
      <c r="AG324" s="210"/>
      <c r="AH324" s="210"/>
      <c r="AI324" s="210">
        <v>14</v>
      </c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>
        <v>31</v>
      </c>
      <c r="AY324" s="210">
        <v>258</v>
      </c>
      <c r="AZ324" s="210"/>
      <c r="BA324" s="210">
        <v>19</v>
      </c>
      <c r="BB324" s="210"/>
      <c r="BC324" s="210">
        <v>28</v>
      </c>
      <c r="BD324" s="210"/>
      <c r="BE324" s="210"/>
      <c r="BF324" s="210"/>
      <c r="BG324" s="210">
        <v>18</v>
      </c>
      <c r="BH324" s="210">
        <v>111</v>
      </c>
      <c r="BI324" s="210">
        <v>65</v>
      </c>
      <c r="BJ324" s="210">
        <v>20</v>
      </c>
      <c r="BK324" s="210">
        <v>29</v>
      </c>
      <c r="BL324" s="210"/>
      <c r="BM324" s="210"/>
      <c r="BN324" s="210"/>
      <c r="BO324" s="210"/>
      <c r="BP324" s="210"/>
      <c r="BQ324" s="210"/>
      <c r="BR324" s="210"/>
      <c r="BS324" s="210"/>
      <c r="BU324" s="212">
        <f t="shared" si="265"/>
        <v>292183.41108203435</v>
      </c>
      <c r="BV324" s="212">
        <f t="shared" si="266"/>
        <v>6378.1830970155243</v>
      </c>
      <c r="BW324" s="212">
        <f t="shared" si="267"/>
        <v>116333.93732092847</v>
      </c>
      <c r="BX324" s="212">
        <f t="shared" si="268"/>
        <v>42537.344767115756</v>
      </c>
      <c r="BY324" s="212">
        <f t="shared" si="269"/>
        <v>646.279911546466</v>
      </c>
      <c r="BZ324" s="212">
        <f t="shared" si="270"/>
        <v>9246.9458751958191</v>
      </c>
      <c r="CA324" s="212">
        <f t="shared" si="271"/>
        <v>2012.9495738051378</v>
      </c>
      <c r="CB324" s="212">
        <f t="shared" si="272"/>
        <v>6655.1507387569409</v>
      </c>
      <c r="CC324" s="212">
        <f t="shared" si="273"/>
        <v>44074.938313157581</v>
      </c>
      <c r="CD324" s="212">
        <f t="shared" si="274"/>
        <v>1229.2922711286071</v>
      </c>
      <c r="CF324" s="208">
        <f t="shared" si="275"/>
        <v>4.6001507244915025</v>
      </c>
      <c r="CG324" s="213">
        <f t="shared" si="276"/>
        <v>0.39920782835820884</v>
      </c>
      <c r="CH324" s="208">
        <f t="shared" si="277"/>
        <v>1.3722126929674101E-2</v>
      </c>
      <c r="CI324" s="208">
        <f t="shared" si="278"/>
        <v>2.8438538205980062</v>
      </c>
      <c r="CJ324" s="128">
        <f t="shared" si="279"/>
        <v>4.0816326530612242E-2</v>
      </c>
      <c r="CK324" s="208">
        <f t="shared" si="280"/>
        <v>1.1453831041257367</v>
      </c>
      <c r="CL324" s="212">
        <f t="shared" si="281"/>
        <v>242.51999999999995</v>
      </c>
      <c r="CM324" s="207"/>
      <c r="CN324" s="207"/>
      <c r="CO324" s="211">
        <f t="shared" si="282"/>
        <v>-1.1835231539424242</v>
      </c>
      <c r="CP324" s="211">
        <f t="shared" si="283"/>
        <v>0.89625907384230441</v>
      </c>
      <c r="CQ324" s="214">
        <f t="shared" si="284"/>
        <v>72.928607899127101</v>
      </c>
      <c r="CR324" s="214">
        <f t="shared" si="285"/>
        <v>77.864005912786396</v>
      </c>
      <c r="CW324" s="205" t="str">
        <f t="shared" si="286"/>
        <v>LE15</v>
      </c>
      <c r="CX324" s="208"/>
      <c r="CY324" s="208"/>
      <c r="CZ324" s="208"/>
      <c r="DA324" s="208"/>
      <c r="DB324" s="208"/>
      <c r="DC324" s="208"/>
      <c r="DD324" s="208"/>
      <c r="DE324" s="208"/>
      <c r="DF324" s="208"/>
      <c r="DG324" s="208"/>
      <c r="DH324" s="208"/>
      <c r="DI324" s="208"/>
      <c r="DJ324" s="208"/>
      <c r="DK324" s="208"/>
      <c r="DL324" s="208"/>
      <c r="DN324" s="205"/>
      <c r="DO324" s="208"/>
      <c r="DP324" s="208"/>
      <c r="DQ324" s="208"/>
      <c r="DR324" s="208"/>
      <c r="DS324" s="208"/>
      <c r="DT324" s="208"/>
      <c r="DU324" s="208"/>
      <c r="DV324" s="208"/>
      <c r="DW324" s="208"/>
      <c r="DX324" s="208"/>
      <c r="DY324" s="208"/>
      <c r="DZ324" s="208"/>
      <c r="EA324" s="208"/>
      <c r="EB324" s="208"/>
      <c r="EC324" s="208"/>
    </row>
    <row r="325" spans="1:134" s="211" customFormat="1" ht="15.6" x14ac:dyDescent="0.3">
      <c r="A325" s="204"/>
      <c r="B325" s="210" t="s">
        <v>835</v>
      </c>
      <c r="C325" s="205" t="s">
        <v>876</v>
      </c>
      <c r="D325" s="207">
        <v>63.420750182843996</v>
      </c>
      <c r="E325" s="207">
        <v>0.98213352836694146</v>
      </c>
      <c r="F325" s="207">
        <v>20.457632431302887</v>
      </c>
      <c r="G325" s="207">
        <v>6.8017970953923301</v>
      </c>
      <c r="H325" s="207">
        <v>0.12537874830216275</v>
      </c>
      <c r="I325" s="207">
        <v>1.8493365374569006</v>
      </c>
      <c r="J325" s="207">
        <v>0.35523978685612784</v>
      </c>
      <c r="K325" s="207">
        <v>1.232891024971267</v>
      </c>
      <c r="L325" s="207">
        <v>4.5658760840037598</v>
      </c>
      <c r="M325" s="207">
        <v>0.20896458050360459</v>
      </c>
      <c r="N325" s="208">
        <v>99.999999999999986</v>
      </c>
      <c r="O325" s="208">
        <v>3.91</v>
      </c>
      <c r="P325" s="208"/>
      <c r="Q325" s="207">
        <v>11.394105841343601</v>
      </c>
      <c r="R325" s="207"/>
      <c r="S325" s="208"/>
      <c r="T325" s="209">
        <f t="shared" si="263"/>
        <v>6.927175843694493</v>
      </c>
      <c r="U325" s="208">
        <f t="shared" si="264"/>
        <v>83.878382614146886</v>
      </c>
      <c r="V325" s="207">
        <v>6.8017970953923301</v>
      </c>
      <c r="W325" s="207">
        <v>0.12537874830216275</v>
      </c>
      <c r="X325" s="208"/>
      <c r="Y325" s="208"/>
      <c r="Z325" s="208"/>
      <c r="AA325" s="208"/>
      <c r="AB325" s="208"/>
      <c r="AC325" s="210">
        <v>108</v>
      </c>
      <c r="AD325" s="210">
        <v>154</v>
      </c>
      <c r="AE325" s="210">
        <v>91</v>
      </c>
      <c r="AF325" s="210">
        <v>749</v>
      </c>
      <c r="AG325" s="210"/>
      <c r="AH325" s="210"/>
      <c r="AI325" s="210">
        <v>13</v>
      </c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>
        <v>29</v>
      </c>
      <c r="AY325" s="210">
        <v>206</v>
      </c>
      <c r="AZ325" s="210"/>
      <c r="BA325" s="210">
        <v>18</v>
      </c>
      <c r="BB325" s="210"/>
      <c r="BC325" s="210">
        <v>26</v>
      </c>
      <c r="BD325" s="210"/>
      <c r="BE325" s="210"/>
      <c r="BF325" s="210"/>
      <c r="BG325" s="210">
        <v>18</v>
      </c>
      <c r="BH325" s="210">
        <v>101</v>
      </c>
      <c r="BI325" s="210">
        <v>70</v>
      </c>
      <c r="BJ325" s="210">
        <v>32</v>
      </c>
      <c r="BK325" s="210">
        <v>30</v>
      </c>
      <c r="BL325" s="210"/>
      <c r="BM325" s="210"/>
      <c r="BN325" s="210"/>
      <c r="BO325" s="210"/>
      <c r="BP325" s="210"/>
      <c r="BQ325" s="210"/>
      <c r="BR325" s="210"/>
      <c r="BS325" s="210"/>
      <c r="BU325" s="212">
        <f t="shared" si="265"/>
        <v>296512.59825745248</v>
      </c>
      <c r="BV325" s="212">
        <f t="shared" si="266"/>
        <v>5888.373821463706</v>
      </c>
      <c r="BW325" s="212">
        <f t="shared" si="267"/>
        <v>108299.20984922042</v>
      </c>
      <c r="BX325" s="212">
        <f t="shared" si="268"/>
        <v>47583.186293938947</v>
      </c>
      <c r="BY325" s="212">
        <f t="shared" si="269"/>
        <v>971.14174985490229</v>
      </c>
      <c r="BZ325" s="212">
        <f t="shared" si="270"/>
        <v>11153.85402338116</v>
      </c>
      <c r="CA325" s="212">
        <f t="shared" si="271"/>
        <v>2539.3277433910471</v>
      </c>
      <c r="CB325" s="212">
        <f t="shared" si="272"/>
        <v>9147.7052328834689</v>
      </c>
      <c r="CC325" s="212">
        <f t="shared" si="273"/>
        <v>37907.581459719084</v>
      </c>
      <c r="CD325" s="212">
        <f t="shared" si="274"/>
        <v>912.20425092629978</v>
      </c>
      <c r="CF325" s="208">
        <f t="shared" si="275"/>
        <v>4.2660757612743669</v>
      </c>
      <c r="CG325" s="213">
        <f t="shared" si="276"/>
        <v>0.21212145398009954</v>
      </c>
      <c r="CH325" s="208">
        <f t="shared" si="277"/>
        <v>1.8433179723502301E-2</v>
      </c>
      <c r="CI325" s="208">
        <f t="shared" si="278"/>
        <v>3.1001021450459656</v>
      </c>
      <c r="CJ325" s="128">
        <f t="shared" si="279"/>
        <v>6.0265577119509708E-2</v>
      </c>
      <c r="CK325" s="208">
        <f t="shared" si="280"/>
        <v>1.4897025171624718</v>
      </c>
      <c r="CL325" s="212">
        <f t="shared" si="281"/>
        <v>209.74744680851072</v>
      </c>
      <c r="CM325" s="207"/>
      <c r="CN325" s="207"/>
      <c r="CO325" s="211">
        <f t="shared" si="282"/>
        <v>-0.76044196008776765</v>
      </c>
      <c r="CP325" s="211">
        <f t="shared" si="283"/>
        <v>-0.31925932504440713</v>
      </c>
      <c r="CQ325" s="214">
        <f t="shared" si="284"/>
        <v>69.044798927703184</v>
      </c>
      <c r="CR325" s="214">
        <f t="shared" si="285"/>
        <v>74.363843524496758</v>
      </c>
      <c r="CW325" s="205" t="str">
        <f t="shared" si="286"/>
        <v>LE16</v>
      </c>
      <c r="CX325" s="208"/>
      <c r="CY325" s="208"/>
      <c r="CZ325" s="208"/>
      <c r="DA325" s="208"/>
      <c r="DB325" s="208"/>
      <c r="DC325" s="208"/>
      <c r="DD325" s="208"/>
      <c r="DE325" s="208"/>
      <c r="DF325" s="208"/>
      <c r="DG325" s="208"/>
      <c r="DH325" s="208"/>
      <c r="DI325" s="208"/>
      <c r="DJ325" s="208"/>
      <c r="DK325" s="208"/>
      <c r="DL325" s="208"/>
      <c r="DN325" s="205"/>
      <c r="DO325" s="208"/>
      <c r="DP325" s="208"/>
      <c r="DQ325" s="208"/>
      <c r="DR325" s="208"/>
      <c r="DS325" s="208"/>
      <c r="DT325" s="208"/>
      <c r="DU325" s="208"/>
      <c r="DV325" s="208"/>
      <c r="DW325" s="208"/>
      <c r="DX325" s="208"/>
      <c r="DY325" s="208"/>
      <c r="DZ325" s="208"/>
      <c r="EA325" s="208"/>
      <c r="EB325" s="208"/>
      <c r="EC325" s="208"/>
    </row>
    <row r="326" spans="1:134" s="211" customFormat="1" ht="15.6" x14ac:dyDescent="0.3">
      <c r="A326" s="204"/>
      <c r="B326" s="210" t="s">
        <v>835</v>
      </c>
      <c r="C326" s="205" t="s">
        <v>878</v>
      </c>
      <c r="D326" s="207">
        <v>61.866251944012454</v>
      </c>
      <c r="E326" s="207">
        <v>1.0160705028512182</v>
      </c>
      <c r="F326" s="207">
        <v>20.8812856402281</v>
      </c>
      <c r="G326" s="207">
        <v>8.014515292897876</v>
      </c>
      <c r="H326" s="207">
        <v>0.13478486262312081</v>
      </c>
      <c r="I326" s="207">
        <v>1.9388284085018148</v>
      </c>
      <c r="J326" s="207">
        <v>0.22809745982374291</v>
      </c>
      <c r="K326" s="207">
        <v>1.1508553654743392</v>
      </c>
      <c r="L326" s="207">
        <v>4.5101088646967344</v>
      </c>
      <c r="M326" s="207">
        <v>0.25920165889061697</v>
      </c>
      <c r="N326" s="208">
        <v>100.00000000000001</v>
      </c>
      <c r="O326" s="208">
        <v>3.84</v>
      </c>
      <c r="P326" s="208"/>
      <c r="Q326" s="207">
        <v>12.394105841343601</v>
      </c>
      <c r="R326" s="207"/>
      <c r="S326" s="208"/>
      <c r="T326" s="209">
        <f t="shared" si="263"/>
        <v>8.1493001555209972</v>
      </c>
      <c r="U326" s="208">
        <f t="shared" si="264"/>
        <v>82.747537584240547</v>
      </c>
      <c r="V326" s="207">
        <v>8.014515292897876</v>
      </c>
      <c r="W326" s="207">
        <v>0.13478486262312081</v>
      </c>
      <c r="X326" s="208"/>
      <c r="Y326" s="208"/>
      <c r="Z326" s="208"/>
      <c r="AA326" s="208"/>
      <c r="AB326" s="208"/>
      <c r="AC326" s="210">
        <v>30</v>
      </c>
      <c r="AD326" s="210">
        <v>158</v>
      </c>
      <c r="AE326" s="210">
        <v>98</v>
      </c>
      <c r="AF326" s="210">
        <v>878</v>
      </c>
      <c r="AG326" s="210"/>
      <c r="AH326" s="210"/>
      <c r="AI326" s="210">
        <v>11</v>
      </c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>
        <v>30</v>
      </c>
      <c r="AY326" s="210">
        <v>172</v>
      </c>
      <c r="AZ326" s="210"/>
      <c r="BA326" s="210">
        <v>18</v>
      </c>
      <c r="BB326" s="210"/>
      <c r="BC326" s="210">
        <v>25</v>
      </c>
      <c r="BD326" s="210"/>
      <c r="BE326" s="210"/>
      <c r="BF326" s="210"/>
      <c r="BG326" s="210">
        <v>21</v>
      </c>
      <c r="BH326" s="210">
        <v>104</v>
      </c>
      <c r="BI326" s="210">
        <v>79</v>
      </c>
      <c r="BJ326" s="210">
        <v>29</v>
      </c>
      <c r="BK326" s="210">
        <v>40</v>
      </c>
      <c r="BL326" s="210"/>
      <c r="BM326" s="210"/>
      <c r="BN326" s="210"/>
      <c r="BO326" s="210"/>
      <c r="BP326" s="210"/>
      <c r="BQ326" s="210"/>
      <c r="BR326" s="210"/>
      <c r="BS326" s="210"/>
      <c r="BU326" s="212">
        <f t="shared" si="265"/>
        <v>289244.81428369455</v>
      </c>
      <c r="BV326" s="212">
        <f t="shared" si="266"/>
        <v>6091.8426842620001</v>
      </c>
      <c r="BW326" s="212">
        <f t="shared" si="267"/>
        <v>110541.95753425962</v>
      </c>
      <c r="BX326" s="212">
        <f t="shared" si="268"/>
        <v>56066.973020397869</v>
      </c>
      <c r="BY326" s="212">
        <f t="shared" si="269"/>
        <v>1043.9983578900687</v>
      </c>
      <c r="BZ326" s="212">
        <f t="shared" si="270"/>
        <v>11693.603952989351</v>
      </c>
      <c r="CA326" s="212">
        <f t="shared" si="271"/>
        <v>1630.4879953157867</v>
      </c>
      <c r="CB326" s="212">
        <f t="shared" si="272"/>
        <v>8539.0236734726659</v>
      </c>
      <c r="CC326" s="212">
        <f t="shared" si="273"/>
        <v>37444.581507515089</v>
      </c>
      <c r="CD326" s="212">
        <f t="shared" si="274"/>
        <v>1131.5068540196501</v>
      </c>
      <c r="CF326" s="208">
        <f t="shared" si="275"/>
        <v>4.7946700816787038</v>
      </c>
      <c r="CG326" s="213">
        <f t="shared" si="276"/>
        <v>0.16475121699196324</v>
      </c>
      <c r="CH326" s="208">
        <f t="shared" si="277"/>
        <v>1.6817593790426907E-2</v>
      </c>
      <c r="CI326" s="208">
        <f t="shared" si="278"/>
        <v>2.9627606752730888</v>
      </c>
      <c r="CJ326" s="128">
        <f t="shared" si="279"/>
        <v>5.5114200595829194E-2</v>
      </c>
      <c r="CK326" s="208">
        <f t="shared" si="280"/>
        <v>1.7770114942528736</v>
      </c>
      <c r="CL326" s="212">
        <f t="shared" si="281"/>
        <v>169.27959183673468</v>
      </c>
      <c r="CM326" s="207"/>
      <c r="CN326" s="207"/>
      <c r="CO326" s="211">
        <f t="shared" si="282"/>
        <v>0.17215655780196926</v>
      </c>
      <c r="CP326" s="211">
        <f t="shared" si="283"/>
        <v>-0.93609590461378911</v>
      </c>
      <c r="CQ326" s="214">
        <f t="shared" si="284"/>
        <v>65.934999317501578</v>
      </c>
      <c r="CR326" s="214">
        <f t="shared" si="285"/>
        <v>71.596160682545317</v>
      </c>
      <c r="CW326" s="205" t="str">
        <f t="shared" si="286"/>
        <v>LE17</v>
      </c>
      <c r="CX326" s="208"/>
      <c r="CY326" s="208"/>
      <c r="CZ326" s="208"/>
      <c r="DA326" s="208"/>
      <c r="DB326" s="208"/>
      <c r="DC326" s="208"/>
      <c r="DD326" s="208"/>
      <c r="DE326" s="208"/>
      <c r="DF326" s="208"/>
      <c r="DG326" s="208"/>
      <c r="DH326" s="208"/>
      <c r="DI326" s="208"/>
      <c r="DJ326" s="208"/>
      <c r="DK326" s="208"/>
      <c r="DL326" s="208"/>
      <c r="DN326" s="205"/>
      <c r="DO326" s="208"/>
      <c r="DP326" s="208"/>
      <c r="DQ326" s="208"/>
      <c r="DR326" s="208"/>
      <c r="DS326" s="208"/>
      <c r="DT326" s="208"/>
      <c r="DU326" s="208"/>
      <c r="DV326" s="208"/>
      <c r="DW326" s="208"/>
      <c r="DX326" s="208"/>
      <c r="DY326" s="208"/>
      <c r="DZ326" s="208"/>
      <c r="EA326" s="208"/>
      <c r="EB326" s="208"/>
      <c r="EC326" s="208"/>
    </row>
    <row r="327" spans="1:134" s="211" customFormat="1" ht="15.6" x14ac:dyDescent="0.3">
      <c r="A327" s="204"/>
      <c r="B327" s="210"/>
      <c r="C327" s="205"/>
      <c r="D327" s="207"/>
      <c r="E327" s="207"/>
      <c r="F327" s="207"/>
      <c r="G327" s="207"/>
      <c r="H327" s="207"/>
      <c r="I327" s="207"/>
      <c r="J327" s="207"/>
      <c r="K327" s="207"/>
      <c r="L327" s="207"/>
      <c r="M327" s="207"/>
      <c r="N327" s="208"/>
      <c r="O327" s="208"/>
      <c r="P327" s="208"/>
      <c r="Q327" s="207"/>
      <c r="R327" s="207"/>
      <c r="S327" s="208"/>
      <c r="T327" s="209"/>
      <c r="U327" s="208"/>
      <c r="V327" s="207"/>
      <c r="W327" s="207"/>
      <c r="X327" s="208"/>
      <c r="Y327" s="208"/>
      <c r="Z327" s="208"/>
      <c r="AA327" s="208"/>
      <c r="AB327" s="208"/>
      <c r="AC327" s="210"/>
      <c r="AD327" s="210"/>
      <c r="AE327" s="210"/>
      <c r="AF327" s="210"/>
      <c r="AG327" s="210"/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  <c r="BI327" s="210"/>
      <c r="BJ327" s="210"/>
      <c r="BK327" s="210"/>
      <c r="BL327" s="210"/>
      <c r="BM327" s="210"/>
      <c r="BN327" s="210"/>
      <c r="BO327" s="210"/>
      <c r="BP327" s="210"/>
      <c r="BQ327" s="210"/>
      <c r="BR327" s="210"/>
      <c r="BS327" s="210"/>
      <c r="BU327" s="212"/>
      <c r="BV327" s="212"/>
      <c r="BW327" s="212"/>
      <c r="BX327" s="212"/>
      <c r="BY327" s="212"/>
      <c r="BZ327" s="212"/>
      <c r="CA327" s="212"/>
      <c r="CB327" s="212"/>
      <c r="CC327" s="212"/>
      <c r="CD327" s="212"/>
      <c r="CF327" s="208"/>
      <c r="CG327" s="213"/>
      <c r="CH327" s="208"/>
      <c r="CI327" s="208"/>
      <c r="CJ327" s="128"/>
      <c r="CK327" s="208"/>
      <c r="CL327" s="212"/>
      <c r="CM327" s="207"/>
      <c r="CN327" s="207"/>
      <c r="CQ327" s="214"/>
      <c r="CR327" s="214"/>
      <c r="CW327" s="205"/>
      <c r="CX327" s="208"/>
      <c r="CY327" s="208"/>
      <c r="CZ327" s="208"/>
      <c r="DA327" s="208"/>
      <c r="DB327" s="208"/>
      <c r="DC327" s="208"/>
      <c r="DD327" s="208"/>
      <c r="DE327" s="208"/>
      <c r="DF327" s="208"/>
      <c r="DG327" s="208"/>
      <c r="DH327" s="208"/>
      <c r="DI327" s="208"/>
      <c r="DJ327" s="208"/>
      <c r="DK327" s="208"/>
      <c r="DL327" s="208"/>
      <c r="DN327" s="205"/>
      <c r="DO327" s="208"/>
      <c r="DP327" s="208"/>
      <c r="DQ327" s="208"/>
      <c r="DR327" s="208"/>
      <c r="DS327" s="208"/>
      <c r="DT327" s="208"/>
      <c r="DU327" s="208"/>
      <c r="DV327" s="208"/>
      <c r="DW327" s="208"/>
      <c r="DX327" s="208"/>
      <c r="DY327" s="208"/>
      <c r="DZ327" s="208"/>
      <c r="EA327" s="208"/>
      <c r="EB327" s="208"/>
      <c r="EC327" s="208"/>
    </row>
    <row r="328" spans="1:134" s="225" customFormat="1" ht="15.6" x14ac:dyDescent="0.3">
      <c r="A328" s="219" t="s">
        <v>858</v>
      </c>
      <c r="B328" s="220" t="s">
        <v>854</v>
      </c>
      <c r="C328" s="221" t="s">
        <v>855</v>
      </c>
      <c r="D328" s="222">
        <v>65.300073015769229</v>
      </c>
      <c r="E328" s="222">
        <v>0</v>
      </c>
      <c r="F328" s="222">
        <v>19.74695131918789</v>
      </c>
      <c r="G328" s="222">
        <v>5.9404322097623172</v>
      </c>
      <c r="H328" s="222">
        <v>2.1795752007933652E-2</v>
      </c>
      <c r="I328" s="222">
        <v>1.5148047645513887</v>
      </c>
      <c r="J328" s="222">
        <v>0.71925981626181057</v>
      </c>
      <c r="K328" s="222">
        <v>0.59938318021817549</v>
      </c>
      <c r="L328" s="222">
        <v>5.9393424221619204</v>
      </c>
      <c r="M328" s="222">
        <v>0.21795752007933655</v>
      </c>
      <c r="N328" s="223">
        <f t="shared" ref="N328" si="287">SUM(D328:M328)</f>
        <v>99.999999999999986</v>
      </c>
      <c r="O328" s="224">
        <v>6.89</v>
      </c>
      <c r="Q328" s="223">
        <f ca="1">A328/($Q328-$N328)*100</f>
        <v>4.7296781857216024</v>
      </c>
      <c r="R328" s="223">
        <f ca="1">B328/($Q328-$N328)*100</f>
        <v>1.1006854764006493</v>
      </c>
      <c r="S328" s="226"/>
      <c r="T328" s="226"/>
      <c r="U328" s="226">
        <f t="shared" si="264"/>
        <v>85.047024334957115</v>
      </c>
      <c r="V328" s="226">
        <v>5.9404322097623172</v>
      </c>
      <c r="W328" s="222">
        <v>2.1795752007933652E-2</v>
      </c>
      <c r="X328" s="226"/>
      <c r="Y328" s="226"/>
      <c r="Z328" s="226"/>
      <c r="AA328" s="226"/>
      <c r="AB328" s="226"/>
      <c r="AC328" s="224">
        <v>929</v>
      </c>
      <c r="AF328" s="224">
        <v>1226</v>
      </c>
      <c r="AH328" s="224">
        <v>14</v>
      </c>
      <c r="AI328" s="224">
        <v>15</v>
      </c>
      <c r="AT328" s="227"/>
      <c r="BB328" s="227"/>
      <c r="BC328" s="227"/>
      <c r="BD328" s="227"/>
      <c r="BE328" s="227"/>
      <c r="BF328" s="227"/>
      <c r="BG328" s="227"/>
      <c r="BH328" s="224">
        <v>173</v>
      </c>
      <c r="BI328" s="224">
        <v>166</v>
      </c>
      <c r="BJ328" s="224">
        <v>79</v>
      </c>
      <c r="BK328" s="224">
        <v>137</v>
      </c>
      <c r="BL328" s="224">
        <v>88</v>
      </c>
      <c r="BU328" s="228">
        <f t="shared" ref="BU328" si="288">(D328/BU$1*BU$2)*10000</f>
        <v>305299.04267112882</v>
      </c>
      <c r="BV328" s="228">
        <f t="shared" ref="BV328" si="289">(E328/BV$1*BV$2)*10000</f>
        <v>0</v>
      </c>
      <c r="BW328" s="228">
        <f t="shared" ref="BW328" si="290">((F328/BW$1*BW$2)*2)*10000</f>
        <v>104536.98549822216</v>
      </c>
      <c r="BX328" s="228">
        <f t="shared" ref="BX328" si="291">((G328/BX$1*BX$2)*2)*10000</f>
        <v>41557.35440786941</v>
      </c>
      <c r="BY328" s="228">
        <f t="shared" ref="BY328" si="292">(H328/BY$1*BY$2)*10000</f>
        <v>168.82258780711618</v>
      </c>
      <c r="BZ328" s="228">
        <f t="shared" ref="BZ328" si="293">(I328/BZ$1*BZ$2)*10000</f>
        <v>9136.2014838914729</v>
      </c>
      <c r="CA328" s="228">
        <f t="shared" ref="CA328" si="294">(J328/CA$1*CA$2)*10000</f>
        <v>5141.4184832839956</v>
      </c>
      <c r="CB328" s="228">
        <f t="shared" ref="CB328" si="295">((K328/CB$1*CB$2)*2)*10000</f>
        <v>4447.2549017963056</v>
      </c>
      <c r="CC328" s="228">
        <f t="shared" ref="CC328" si="296">((L328/CC$1*CC$2)*2)*10000</f>
        <v>49310.603823448582</v>
      </c>
      <c r="CD328" s="228">
        <f t="shared" ref="CD328" si="297">((M328/CD$1*CD$2)*2)*10000</f>
        <v>951.46161066418404</v>
      </c>
      <c r="CF328" s="226">
        <f t="shared" ref="CF328" si="298">BX328/BZ328</f>
        <v>4.5486468836246017</v>
      </c>
      <c r="CG328" s="229">
        <f t="shared" ref="CG328" si="299">AY328/BY328</f>
        <v>0</v>
      </c>
      <c r="CH328" s="226">
        <f t="shared" ref="CH328" si="300">H328/G328</f>
        <v>3.6690515501742798E-3</v>
      </c>
      <c r="CI328" s="226">
        <f t="shared" ref="CI328" si="301">D328/F328</f>
        <v>3.3068432671081678</v>
      </c>
      <c r="CJ328" s="226">
        <f t="shared" ref="CJ328" si="302">K328/F328</f>
        <v>3.035320088300221E-2</v>
      </c>
      <c r="CK328" s="226">
        <f t="shared" ref="CK328" si="303">G328/L328</f>
        <v>1.0001834862385321</v>
      </c>
      <c r="CL328" s="228"/>
      <c r="CM328" s="222"/>
      <c r="CN328" s="222"/>
      <c r="CO328" s="225">
        <f t="shared" ref="CO328" si="304">-1.773*E328+0.607*F328+0.76*G328-1.5*I328+0.616*J328+0.509*K328-1.224*L328-9.09</f>
        <v>-1.3826842558385337</v>
      </c>
      <c r="CP328" s="225">
        <f t="shared" ref="CP328" si="305">0.445*E328+0.07*F328-0.25*G328-1.142*I328+0.438*J328+1.475*K328+1.426*L328-6.861</f>
        <v>0.97489978313226811</v>
      </c>
      <c r="CQ328" s="230">
        <f t="shared" ref="CQ328" si="306">(BW328/(BW328+BX328+BY328))*100</f>
        <v>71.471848219187024</v>
      </c>
      <c r="CR328" s="230">
        <f t="shared" ref="CR328" si="307">(F328/(F328+G328+2*H328))*100</f>
        <v>76.743890559484981</v>
      </c>
      <c r="CW328" s="231" t="str">
        <f t="shared" ref="CW328" si="308">C328</f>
        <v>n=22</v>
      </c>
    </row>
    <row r="329" spans="1:134" s="225" customFormat="1" ht="15.6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</row>
    <row r="330" spans="1:134" ht="15.6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</row>
    <row r="331" spans="1:134" ht="15.6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</row>
    <row r="332" spans="1:134" ht="15.6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</row>
    <row r="333" spans="1:134" ht="15.6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</row>
    <row r="334" spans="1:134" ht="15.6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</row>
    <row r="335" spans="1:134" ht="15.6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</row>
    <row r="336" spans="1:134" ht="15.6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</row>
    <row r="337" spans="1:134" ht="15.6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</row>
    <row r="338" spans="1:134" ht="15.6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</row>
    <row r="339" spans="1:134" ht="15.6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</row>
    <row r="340" spans="1:134" ht="15.6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</row>
    <row r="341" spans="1:134" ht="15.6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</row>
    <row r="342" spans="1:134" ht="15.6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</row>
    <row r="343" spans="1:134" ht="15.6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</row>
    <row r="344" spans="1:134" ht="15.6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</row>
    <row r="345" spans="1:134" ht="15.6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</row>
    <row r="346" spans="1:134" ht="15.6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</row>
    <row r="347" spans="1:134" ht="15.6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</row>
    <row r="348" spans="1:134" ht="15.6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</row>
    <row r="349" spans="1:134" ht="15.6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</row>
    <row r="350" spans="1:134" ht="15.6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</row>
    <row r="351" spans="1:134" ht="15.6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</row>
    <row r="352" spans="1:134" ht="15.6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</row>
    <row r="353" spans="1:134" ht="15.6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</row>
    <row r="354" spans="1:134" ht="15.6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</row>
    <row r="355" spans="1:134" ht="15.6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</row>
    <row r="356" spans="1:134" ht="15.6" x14ac:dyDescent="0.3"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</row>
    <row r="357" spans="1:134" ht="15.6" x14ac:dyDescent="0.3"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</row>
    <row r="358" spans="1:134" ht="15.6" x14ac:dyDescent="0.3"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</row>
    <row r="359" spans="1:134" ht="15.6" x14ac:dyDescent="0.3"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</row>
    <row r="360" spans="1:134" ht="15.6" x14ac:dyDescent="0.3"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</row>
    <row r="361" spans="1:134" ht="15.6" x14ac:dyDescent="0.3"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</row>
    <row r="362" spans="1:134" ht="15.6" x14ac:dyDescent="0.3"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</row>
    <row r="363" spans="1:134" ht="15.6" x14ac:dyDescent="0.3"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</row>
    <row r="364" spans="1:134" ht="15.6" x14ac:dyDescent="0.3"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</row>
    <row r="365" spans="1:134" ht="15.6" x14ac:dyDescent="0.3"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</row>
    <row r="366" spans="1:134" ht="15.6" x14ac:dyDescent="0.3"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</row>
  </sheetData>
  <mergeCells count="2">
    <mergeCell ref="FE2:FH2"/>
    <mergeCell ref="FJ2:FM2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J74"/>
  <sheetViews>
    <sheetView workbookViewId="0">
      <pane xSplit="3" ySplit="3" topLeftCell="D36" activePane="bottomRight" state="frozenSplit"/>
      <selection pane="topRight" activeCell="K1" sqref="K1"/>
      <selection pane="bottomLeft" activeCell="A18" sqref="A18"/>
      <selection pane="bottomRight" activeCell="I54" sqref="I54"/>
    </sheetView>
  </sheetViews>
  <sheetFormatPr baseColWidth="10" defaultRowHeight="14.4" x14ac:dyDescent="0.3"/>
  <sheetData>
    <row r="1" spans="1:31" x14ac:dyDescent="0.3">
      <c r="A1" s="60" t="s">
        <v>785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7"/>
      <c r="R1" s="17" t="s">
        <v>840</v>
      </c>
      <c r="S1" s="17"/>
      <c r="T1" s="17"/>
    </row>
    <row r="2" spans="1:31" x14ac:dyDescent="0.3">
      <c r="A2" s="60"/>
      <c r="B2" s="17"/>
      <c r="C2" s="17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7"/>
      <c r="R2" s="17"/>
      <c r="S2" s="17"/>
      <c r="T2" s="17"/>
    </row>
    <row r="3" spans="1:31" ht="15.6" x14ac:dyDescent="0.3">
      <c r="A3" s="73"/>
      <c r="B3" s="74" t="s">
        <v>786</v>
      </c>
      <c r="C3" s="74" t="s">
        <v>40</v>
      </c>
      <c r="D3" s="75" t="s">
        <v>610</v>
      </c>
      <c r="E3" s="75" t="s">
        <v>615</v>
      </c>
      <c r="F3" s="75" t="s">
        <v>611</v>
      </c>
      <c r="G3" s="75" t="s">
        <v>788</v>
      </c>
      <c r="H3" s="75" t="s">
        <v>45</v>
      </c>
      <c r="I3" s="75" t="s">
        <v>46</v>
      </c>
      <c r="J3" s="75" t="s">
        <v>47</v>
      </c>
      <c r="K3" s="75" t="s">
        <v>613</v>
      </c>
      <c r="L3" s="75" t="s">
        <v>614</v>
      </c>
      <c r="M3" s="75" t="s">
        <v>616</v>
      </c>
      <c r="N3" s="75" t="s">
        <v>51</v>
      </c>
      <c r="O3" s="75" t="s">
        <v>787</v>
      </c>
      <c r="P3" s="75" t="s">
        <v>60</v>
      </c>
      <c r="Q3" s="75" t="s">
        <v>59</v>
      </c>
      <c r="S3" s="75" t="s">
        <v>610</v>
      </c>
      <c r="T3" s="75" t="s">
        <v>615</v>
      </c>
      <c r="U3" s="75" t="s">
        <v>611</v>
      </c>
      <c r="V3" s="75" t="s">
        <v>788</v>
      </c>
      <c r="W3" s="75" t="s">
        <v>45</v>
      </c>
      <c r="X3" s="75" t="s">
        <v>46</v>
      </c>
      <c r="Y3" s="75" t="s">
        <v>47</v>
      </c>
      <c r="Z3" s="75" t="s">
        <v>613</v>
      </c>
      <c r="AA3" s="75" t="s">
        <v>614</v>
      </c>
      <c r="AB3" s="75" t="s">
        <v>616</v>
      </c>
      <c r="AC3" s="75" t="s">
        <v>787</v>
      </c>
      <c r="AD3" s="75" t="s">
        <v>60</v>
      </c>
      <c r="AE3" s="75" t="s">
        <v>59</v>
      </c>
    </row>
    <row r="4" spans="1:31" ht="15.6" x14ac:dyDescent="0.3">
      <c r="A4" s="73" t="s">
        <v>789</v>
      </c>
      <c r="B4" s="76" t="s">
        <v>790</v>
      </c>
      <c r="C4" s="74" t="s">
        <v>791</v>
      </c>
      <c r="D4" s="77">
        <v>57.246000000000002</v>
      </c>
      <c r="E4" s="77">
        <v>1.02</v>
      </c>
      <c r="F4" s="77">
        <v>22.673999999999999</v>
      </c>
      <c r="G4" s="75">
        <f t="shared" ref="G4:G39" si="0">P4+(1.1*Q4)</f>
        <v>4.5659999999999998</v>
      </c>
      <c r="H4" s="77">
        <v>0.128</v>
      </c>
      <c r="I4" s="77">
        <v>1.667</v>
      </c>
      <c r="J4" s="77">
        <v>0.16200000000000001</v>
      </c>
      <c r="K4" s="77">
        <v>0.623</v>
      </c>
      <c r="L4" s="77">
        <v>4.2089999999999996</v>
      </c>
      <c r="M4" s="77">
        <v>0.113</v>
      </c>
      <c r="N4" s="77">
        <v>7.2560000000000002</v>
      </c>
      <c r="O4" s="77">
        <f>SUM(D4:N4)</f>
        <v>99.664000000000016</v>
      </c>
      <c r="P4" s="77">
        <v>4.5659999999999998</v>
      </c>
      <c r="Q4" s="77"/>
      <c r="S4" s="66">
        <f>D4/($O4-$N4)*100</f>
        <v>61.949181889013929</v>
      </c>
      <c r="T4" s="66">
        <f t="shared" ref="T4:AB19" si="1">E4/($O4-$N4)*100</f>
        <v>1.1038005367500647</v>
      </c>
      <c r="U4" s="66">
        <f t="shared" si="1"/>
        <v>24.536836637520558</v>
      </c>
      <c r="V4" s="66">
        <f t="shared" si="1"/>
        <v>4.9411306380399953</v>
      </c>
      <c r="W4" s="66">
        <f t="shared" si="1"/>
        <v>0.13851614578824342</v>
      </c>
      <c r="X4" s="66">
        <f t="shared" si="1"/>
        <v>1.8039563674140766</v>
      </c>
      <c r="Y4" s="66">
        <f t="shared" si="1"/>
        <v>0.17530949701324558</v>
      </c>
      <c r="Z4" s="66">
        <f t="shared" si="1"/>
        <v>0.674184053328716</v>
      </c>
      <c r="AA4" s="66">
        <f t="shared" si="1"/>
        <v>4.5548004501774733</v>
      </c>
      <c r="AB4" s="66">
        <f t="shared" si="1"/>
        <v>0.12228378495368365</v>
      </c>
      <c r="AC4" s="66">
        <f t="shared" ref="AC4:AC39" si="2">SUM(S4:AB4)</f>
        <v>99.999999999999972</v>
      </c>
      <c r="AD4" s="66">
        <f>P4/($O4-$N4)*100</f>
        <v>4.9411306380399953</v>
      </c>
      <c r="AE4" s="66">
        <f>Q4/($O4-$N4)*100</f>
        <v>0</v>
      </c>
    </row>
    <row r="5" spans="1:31" ht="15.6" x14ac:dyDescent="0.3">
      <c r="A5" s="73"/>
      <c r="B5" s="76" t="s">
        <v>790</v>
      </c>
      <c r="C5" s="74" t="s">
        <v>792</v>
      </c>
      <c r="D5" s="77">
        <v>59.057000000000002</v>
      </c>
      <c r="E5" s="77">
        <v>0.95299999999999996</v>
      </c>
      <c r="F5" s="77">
        <v>20.922999999999998</v>
      </c>
      <c r="G5" s="75">
        <f t="shared" si="0"/>
        <v>6.8739999999999997</v>
      </c>
      <c r="H5" s="77">
        <v>0.376</v>
      </c>
      <c r="I5" s="77">
        <v>1.9670000000000001</v>
      </c>
      <c r="J5" s="77">
        <v>7.0999999999999994E-2</v>
      </c>
      <c r="K5" s="77">
        <v>0.152</v>
      </c>
      <c r="L5" s="77">
        <v>4.7530000000000001</v>
      </c>
      <c r="M5" s="77">
        <v>8.3000000000000004E-2</v>
      </c>
      <c r="N5" s="77">
        <v>4.7869999999999999</v>
      </c>
      <c r="O5" s="77">
        <f t="shared" ref="O5:O39" si="3">SUM(D5:N5)</f>
        <v>99.996000000000009</v>
      </c>
      <c r="P5" s="77">
        <v>6.8739999999999997</v>
      </c>
      <c r="Q5" s="77"/>
      <c r="S5" s="66">
        <f t="shared" ref="S5:S39" si="4">D5/($O5-$N5)*100</f>
        <v>62.028799798338397</v>
      </c>
      <c r="T5" s="66">
        <f t="shared" si="1"/>
        <v>1.0009557919944543</v>
      </c>
      <c r="U5" s="66">
        <f t="shared" si="1"/>
        <v>21.975863626337844</v>
      </c>
      <c r="V5" s="66">
        <f t="shared" si="1"/>
        <v>7.2199056811856011</v>
      </c>
      <c r="W5" s="66">
        <f t="shared" si="1"/>
        <v>0.39492064825804279</v>
      </c>
      <c r="X5" s="66">
        <f t="shared" si="1"/>
        <v>2.065981157243538</v>
      </c>
      <c r="Y5" s="66">
        <f t="shared" si="1"/>
        <v>7.4572781984896377E-2</v>
      </c>
      <c r="Z5" s="66">
        <f t="shared" si="1"/>
        <v>0.15964877270005987</v>
      </c>
      <c r="AA5" s="66">
        <f t="shared" si="1"/>
        <v>4.9921751094959514</v>
      </c>
      <c r="AB5" s="66">
        <f t="shared" si="1"/>
        <v>8.7176632461216902E-2</v>
      </c>
      <c r="AC5" s="66">
        <f t="shared" si="2"/>
        <v>100.00000000000001</v>
      </c>
      <c r="AD5" s="66">
        <f t="shared" ref="AD5:AE39" si="5">P5/($O5-$N5)*100</f>
        <v>7.2199056811856011</v>
      </c>
      <c r="AE5" s="66">
        <f t="shared" si="5"/>
        <v>0</v>
      </c>
    </row>
    <row r="6" spans="1:31" ht="15.6" x14ac:dyDescent="0.3">
      <c r="A6" s="73" t="s">
        <v>793</v>
      </c>
      <c r="B6" s="76" t="s">
        <v>790</v>
      </c>
      <c r="C6" s="78" t="s">
        <v>794</v>
      </c>
      <c r="D6" s="77">
        <v>57.61</v>
      </c>
      <c r="E6" s="77">
        <v>0.95</v>
      </c>
      <c r="F6" s="77">
        <v>19.62</v>
      </c>
      <c r="G6" s="75">
        <f t="shared" si="0"/>
        <v>6.601</v>
      </c>
      <c r="H6" s="77">
        <v>5.18</v>
      </c>
      <c r="I6" s="77">
        <v>1.1399999999999999</v>
      </c>
      <c r="J6" s="77">
        <v>0.79</v>
      </c>
      <c r="K6" s="77">
        <v>0.08</v>
      </c>
      <c r="L6" s="77">
        <v>3.32</v>
      </c>
      <c r="M6" s="77">
        <v>0.01</v>
      </c>
      <c r="N6" s="77">
        <v>4.87</v>
      </c>
      <c r="O6" s="77">
        <f t="shared" si="3"/>
        <v>100.17100000000002</v>
      </c>
      <c r="P6" s="77">
        <v>4.72</v>
      </c>
      <c r="Q6" s="77">
        <v>1.71</v>
      </c>
      <c r="S6" s="66">
        <f t="shared" si="4"/>
        <v>60.450572396931811</v>
      </c>
      <c r="T6" s="66">
        <f t="shared" si="1"/>
        <v>0.9968415861323594</v>
      </c>
      <c r="U6" s="66">
        <f t="shared" si="1"/>
        <v>20.58740202096515</v>
      </c>
      <c r="V6" s="66">
        <f t="shared" si="1"/>
        <v>6.9264750632207415</v>
      </c>
      <c r="W6" s="66">
        <f t="shared" si="1"/>
        <v>5.4354099117532853</v>
      </c>
      <c r="X6" s="66">
        <f t="shared" si="1"/>
        <v>1.1962099033588312</v>
      </c>
      <c r="Y6" s="66">
        <f t="shared" si="1"/>
        <v>0.82895247688901474</v>
      </c>
      <c r="Z6" s="66">
        <f t="shared" si="1"/>
        <v>8.3944554621672371E-2</v>
      </c>
      <c r="AA6" s="66">
        <f t="shared" si="1"/>
        <v>3.4836990167994033</v>
      </c>
      <c r="AB6" s="66">
        <f t="shared" si="1"/>
        <v>1.0493069327709046E-2</v>
      </c>
      <c r="AC6" s="66">
        <f t="shared" si="2"/>
        <v>99.999999999999972</v>
      </c>
      <c r="AD6" s="66">
        <f t="shared" si="5"/>
        <v>4.9527287226786694</v>
      </c>
      <c r="AE6" s="66">
        <f t="shared" si="5"/>
        <v>1.7943148550382468</v>
      </c>
    </row>
    <row r="7" spans="1:31" ht="15.6" x14ac:dyDescent="0.3">
      <c r="A7" s="73"/>
      <c r="B7" s="76" t="s">
        <v>790</v>
      </c>
      <c r="C7" s="74" t="s">
        <v>795</v>
      </c>
      <c r="D7" s="77">
        <v>58.25</v>
      </c>
      <c r="E7" s="77">
        <v>1.03</v>
      </c>
      <c r="F7" s="77">
        <v>21.87</v>
      </c>
      <c r="G7" s="75">
        <f t="shared" si="0"/>
        <v>6.625</v>
      </c>
      <c r="H7" s="77">
        <v>0.55000000000000004</v>
      </c>
      <c r="I7" s="77">
        <v>2.0099999999999998</v>
      </c>
      <c r="J7" s="77">
        <v>0.13</v>
      </c>
      <c r="K7" s="77">
        <v>0.38</v>
      </c>
      <c r="L7" s="77">
        <v>4.33</v>
      </c>
      <c r="M7" s="77">
        <v>0.01</v>
      </c>
      <c r="N7" s="77">
        <v>4.84</v>
      </c>
      <c r="O7" s="77">
        <f t="shared" si="3"/>
        <v>100.02500000000001</v>
      </c>
      <c r="P7" s="77">
        <v>2.5</v>
      </c>
      <c r="Q7" s="77">
        <v>3.75</v>
      </c>
      <c r="S7" s="66">
        <f t="shared" si="4"/>
        <v>61.196617114041075</v>
      </c>
      <c r="T7" s="66">
        <f t="shared" si="1"/>
        <v>1.0821032725744604</v>
      </c>
      <c r="U7" s="66">
        <f t="shared" si="1"/>
        <v>22.976309292430528</v>
      </c>
      <c r="V7" s="66">
        <f t="shared" si="1"/>
        <v>6.9601302726269898</v>
      </c>
      <c r="W7" s="66">
        <f t="shared" si="1"/>
        <v>0.57782213584073128</v>
      </c>
      <c r="X7" s="66">
        <f t="shared" si="1"/>
        <v>2.1116772600724905</v>
      </c>
      <c r="Y7" s="66">
        <f t="shared" si="1"/>
        <v>0.1365761411987183</v>
      </c>
      <c r="Z7" s="66">
        <f t="shared" si="1"/>
        <v>0.3992225665808688</v>
      </c>
      <c r="AA7" s="66">
        <f t="shared" si="1"/>
        <v>4.5490360876188474</v>
      </c>
      <c r="AB7" s="66">
        <f t="shared" si="1"/>
        <v>1.0505857015286023E-2</v>
      </c>
      <c r="AC7" s="66">
        <f t="shared" si="2"/>
        <v>100</v>
      </c>
      <c r="AD7" s="66">
        <f t="shared" si="5"/>
        <v>2.6264642538215055</v>
      </c>
      <c r="AE7" s="66">
        <f t="shared" si="5"/>
        <v>3.9396963807322583</v>
      </c>
    </row>
    <row r="8" spans="1:31" ht="15.6" x14ac:dyDescent="0.3">
      <c r="A8" s="73"/>
      <c r="B8" s="76" t="s">
        <v>790</v>
      </c>
      <c r="C8" s="74" t="s">
        <v>796</v>
      </c>
      <c r="D8" s="77">
        <v>61.04</v>
      </c>
      <c r="E8" s="77">
        <v>1.04</v>
      </c>
      <c r="F8" s="77">
        <v>20.05</v>
      </c>
      <c r="G8" s="75">
        <f t="shared" si="0"/>
        <v>6.12</v>
      </c>
      <c r="H8" s="77">
        <v>0.13</v>
      </c>
      <c r="I8" s="77">
        <v>1.8</v>
      </c>
      <c r="J8" s="77">
        <v>0.16</v>
      </c>
      <c r="K8" s="77">
        <v>0.32</v>
      </c>
      <c r="L8" s="77">
        <v>4.42</v>
      </c>
      <c r="M8" s="77">
        <v>0.02</v>
      </c>
      <c r="N8" s="77">
        <v>4.4400000000000004</v>
      </c>
      <c r="O8" s="77">
        <f t="shared" si="3"/>
        <v>99.539999999999978</v>
      </c>
      <c r="P8" s="77">
        <v>2.0499999999999998</v>
      </c>
      <c r="Q8" s="77">
        <v>3.7</v>
      </c>
      <c r="S8" s="66">
        <f t="shared" si="4"/>
        <v>64.185068349106217</v>
      </c>
      <c r="T8" s="66">
        <f t="shared" si="1"/>
        <v>1.093585699263933</v>
      </c>
      <c r="U8" s="66">
        <f t="shared" si="1"/>
        <v>21.083070452155631</v>
      </c>
      <c r="V8" s="66">
        <f t="shared" si="1"/>
        <v>6.4353312302839125</v>
      </c>
      <c r="W8" s="66">
        <f t="shared" si="1"/>
        <v>0.13669821240799163</v>
      </c>
      <c r="X8" s="66">
        <f t="shared" si="1"/>
        <v>1.8927444794952686</v>
      </c>
      <c r="Y8" s="66">
        <f t="shared" si="1"/>
        <v>0.16824395373291276</v>
      </c>
      <c r="Z8" s="66">
        <f t="shared" si="1"/>
        <v>0.33648790746582552</v>
      </c>
      <c r="AA8" s="66">
        <f t="shared" si="1"/>
        <v>4.6477392218717144</v>
      </c>
      <c r="AB8" s="66">
        <f t="shared" si="1"/>
        <v>2.1030494216614095E-2</v>
      </c>
      <c r="AC8" s="66">
        <f t="shared" si="2"/>
        <v>100.00000000000001</v>
      </c>
      <c r="AD8" s="66">
        <f t="shared" si="5"/>
        <v>2.1556256572029442</v>
      </c>
      <c r="AE8" s="66">
        <f t="shared" si="5"/>
        <v>3.8906414300736074</v>
      </c>
    </row>
    <row r="9" spans="1:31" ht="15.6" x14ac:dyDescent="0.3">
      <c r="A9" s="73"/>
      <c r="B9" s="76" t="s">
        <v>790</v>
      </c>
      <c r="C9" s="74" t="s">
        <v>797</v>
      </c>
      <c r="D9" s="77">
        <v>61.67</v>
      </c>
      <c r="E9" s="77">
        <v>0.93</v>
      </c>
      <c r="F9" s="77">
        <v>16.79</v>
      </c>
      <c r="G9" s="75">
        <f t="shared" si="0"/>
        <v>4.6610000000000005</v>
      </c>
      <c r="H9" s="77">
        <v>0.02</v>
      </c>
      <c r="I9" s="77">
        <v>0.49</v>
      </c>
      <c r="J9" s="77">
        <v>0.18</v>
      </c>
      <c r="K9" s="77">
        <v>0.19</v>
      </c>
      <c r="L9" s="77">
        <v>3.3</v>
      </c>
      <c r="M9" s="77">
        <v>0.04</v>
      </c>
      <c r="N9" s="77">
        <v>4.22</v>
      </c>
      <c r="O9" s="77">
        <f t="shared" si="3"/>
        <v>92.491</v>
      </c>
      <c r="P9" s="77">
        <v>4.54</v>
      </c>
      <c r="Q9" s="77">
        <v>0.11</v>
      </c>
      <c r="S9" s="66">
        <f t="shared" si="4"/>
        <v>69.864394874873966</v>
      </c>
      <c r="T9" s="66">
        <f t="shared" si="1"/>
        <v>1.053573653861404</v>
      </c>
      <c r="U9" s="66">
        <f t="shared" si="1"/>
        <v>19.020969514336532</v>
      </c>
      <c r="V9" s="66">
        <f t="shared" si="1"/>
        <v>5.2803298931698981</v>
      </c>
      <c r="W9" s="66">
        <f t="shared" si="1"/>
        <v>2.2657497932503313E-2</v>
      </c>
      <c r="X9" s="66">
        <f t="shared" si="1"/>
        <v>0.55510869934633122</v>
      </c>
      <c r="Y9" s="66">
        <f t="shared" si="1"/>
        <v>0.20391748139252983</v>
      </c>
      <c r="Z9" s="66">
        <f t="shared" si="1"/>
        <v>0.21524623035878149</v>
      </c>
      <c r="AA9" s="66">
        <f t="shared" si="1"/>
        <v>3.7384871588630464</v>
      </c>
      <c r="AB9" s="66">
        <f t="shared" si="1"/>
        <v>4.5314995865006626E-2</v>
      </c>
      <c r="AC9" s="66">
        <f t="shared" si="2"/>
        <v>100</v>
      </c>
      <c r="AD9" s="66">
        <f t="shared" si="5"/>
        <v>5.1432520306782523</v>
      </c>
      <c r="AE9" s="66">
        <f t="shared" si="5"/>
        <v>0.12461623862876822</v>
      </c>
    </row>
    <row r="10" spans="1:31" ht="15.6" x14ac:dyDescent="0.3">
      <c r="A10" s="73" t="s">
        <v>798</v>
      </c>
      <c r="B10" s="76" t="s">
        <v>790</v>
      </c>
      <c r="C10" s="74" t="s">
        <v>799</v>
      </c>
      <c r="D10" s="77">
        <v>57.9</v>
      </c>
      <c r="E10" s="77">
        <v>0.5</v>
      </c>
      <c r="F10" s="77">
        <v>23.61</v>
      </c>
      <c r="G10" s="75">
        <f t="shared" si="0"/>
        <v>3.02</v>
      </c>
      <c r="H10" s="77">
        <v>0.11</v>
      </c>
      <c r="I10" s="77">
        <v>1.61</v>
      </c>
      <c r="J10" s="77">
        <v>0</v>
      </c>
      <c r="K10" s="77">
        <v>0.73</v>
      </c>
      <c r="L10" s="77">
        <v>4.28</v>
      </c>
      <c r="M10" s="77" t="s">
        <v>800</v>
      </c>
      <c r="N10" s="77">
        <v>8.19</v>
      </c>
      <c r="O10" s="77">
        <f t="shared" si="3"/>
        <v>99.949999999999989</v>
      </c>
      <c r="P10" s="77">
        <v>3.02</v>
      </c>
      <c r="Q10" s="77"/>
      <c r="S10" s="66">
        <f t="shared" si="4"/>
        <v>63.09938971229294</v>
      </c>
      <c r="T10" s="66">
        <f t="shared" si="1"/>
        <v>0.54489973844812556</v>
      </c>
      <c r="U10" s="66">
        <f t="shared" si="1"/>
        <v>25.730165649520494</v>
      </c>
      <c r="V10" s="66">
        <f t="shared" si="1"/>
        <v>3.2911944202266783</v>
      </c>
      <c r="W10" s="66">
        <f t="shared" si="1"/>
        <v>0.11987794245858763</v>
      </c>
      <c r="X10" s="66">
        <f t="shared" si="1"/>
        <v>1.7545771578029647</v>
      </c>
      <c r="Y10" s="66">
        <f t="shared" si="1"/>
        <v>0</v>
      </c>
      <c r="Z10" s="66">
        <f t="shared" si="1"/>
        <v>0.79555361813426329</v>
      </c>
      <c r="AA10" s="66">
        <f t="shared" si="1"/>
        <v>4.6643417611159554</v>
      </c>
      <c r="AB10" s="66"/>
      <c r="AC10" s="66">
        <f t="shared" si="2"/>
        <v>100</v>
      </c>
      <c r="AD10" s="66">
        <f t="shared" si="5"/>
        <v>3.2911944202266783</v>
      </c>
      <c r="AE10" s="66"/>
    </row>
    <row r="11" spans="1:31" ht="15.6" x14ac:dyDescent="0.3">
      <c r="A11" s="73"/>
      <c r="B11" s="76" t="s">
        <v>790</v>
      </c>
      <c r="C11" s="74" t="s">
        <v>801</v>
      </c>
      <c r="D11" s="77">
        <v>60.45</v>
      </c>
      <c r="E11" s="77" t="s">
        <v>802</v>
      </c>
      <c r="F11" s="77">
        <v>23.8</v>
      </c>
      <c r="G11" s="75">
        <f t="shared" si="0"/>
        <v>2.4900000000000002</v>
      </c>
      <c r="H11" s="77">
        <v>7.0000000000000007E-2</v>
      </c>
      <c r="I11" s="77">
        <v>1.1499999999999999</v>
      </c>
      <c r="J11" s="77">
        <v>0</v>
      </c>
      <c r="K11" s="77">
        <v>1.01</v>
      </c>
      <c r="L11" s="77">
        <v>3.31</v>
      </c>
      <c r="M11" s="77" t="s">
        <v>800</v>
      </c>
      <c r="N11" s="77">
        <v>6.8</v>
      </c>
      <c r="O11" s="77">
        <f t="shared" si="3"/>
        <v>99.08</v>
      </c>
      <c r="P11" s="77">
        <v>2.4900000000000002</v>
      </c>
      <c r="Q11" s="77"/>
      <c r="S11" s="66">
        <f t="shared" si="4"/>
        <v>65.507152145643701</v>
      </c>
      <c r="T11" s="66">
        <f t="shared" si="1"/>
        <v>0.78023407022106628</v>
      </c>
      <c r="U11" s="66">
        <f t="shared" si="1"/>
        <v>25.79107065452969</v>
      </c>
      <c r="V11" s="66">
        <f t="shared" si="1"/>
        <v>2.6983094928478546</v>
      </c>
      <c r="W11" s="66">
        <f t="shared" si="1"/>
        <v>7.5856090160381459E-2</v>
      </c>
      <c r="X11" s="66">
        <f t="shared" si="1"/>
        <v>1.2462071954919809</v>
      </c>
      <c r="Y11" s="66">
        <f t="shared" si="1"/>
        <v>0</v>
      </c>
      <c r="Z11" s="66">
        <f t="shared" si="1"/>
        <v>1.0944950151712178</v>
      </c>
      <c r="AA11" s="66">
        <f t="shared" si="1"/>
        <v>3.5869094061551796</v>
      </c>
      <c r="AB11" s="66"/>
      <c r="AC11" s="66">
        <f t="shared" si="2"/>
        <v>100.78023407022108</v>
      </c>
      <c r="AD11" s="66">
        <f t="shared" si="5"/>
        <v>2.6983094928478546</v>
      </c>
      <c r="AE11" s="66"/>
    </row>
    <row r="12" spans="1:31" ht="15.6" x14ac:dyDescent="0.3">
      <c r="A12" s="73"/>
      <c r="B12" s="76" t="s">
        <v>790</v>
      </c>
      <c r="C12" s="74" t="s">
        <v>803</v>
      </c>
      <c r="D12" s="77">
        <v>59.5</v>
      </c>
      <c r="E12" s="77">
        <v>1.0900000000000001</v>
      </c>
      <c r="F12" s="77">
        <v>24.56</v>
      </c>
      <c r="G12" s="75">
        <f t="shared" si="0"/>
        <v>3.21</v>
      </c>
      <c r="H12" s="77">
        <v>0.05</v>
      </c>
      <c r="I12" s="77">
        <v>0.42</v>
      </c>
      <c r="J12" s="77">
        <v>0.26</v>
      </c>
      <c r="K12" s="77">
        <v>0.63</v>
      </c>
      <c r="L12" s="77">
        <v>4.04</v>
      </c>
      <c r="M12" s="77" t="s">
        <v>800</v>
      </c>
      <c r="N12" s="77">
        <v>6.93</v>
      </c>
      <c r="O12" s="77">
        <f t="shared" si="3"/>
        <v>100.69</v>
      </c>
      <c r="P12" s="77">
        <v>3.21</v>
      </c>
      <c r="Q12" s="77"/>
      <c r="S12" s="66">
        <f t="shared" si="4"/>
        <v>63.459897610921509</v>
      </c>
      <c r="T12" s="66">
        <f t="shared" si="1"/>
        <v>1.1625426621160411</v>
      </c>
      <c r="U12" s="66">
        <f t="shared" si="1"/>
        <v>26.194539249146757</v>
      </c>
      <c r="V12" s="66">
        <f t="shared" si="1"/>
        <v>3.4236348122866898</v>
      </c>
      <c r="W12" s="66">
        <f t="shared" si="1"/>
        <v>5.3327645051194555E-2</v>
      </c>
      <c r="X12" s="66">
        <f t="shared" si="1"/>
        <v>0.44795221843003413</v>
      </c>
      <c r="Y12" s="66">
        <f t="shared" si="1"/>
        <v>0.27730375426621168</v>
      </c>
      <c r="Z12" s="66">
        <f t="shared" si="1"/>
        <v>0.67192832764505128</v>
      </c>
      <c r="AA12" s="66">
        <f t="shared" si="1"/>
        <v>4.3088737201365195</v>
      </c>
      <c r="AB12" s="66"/>
      <c r="AC12" s="66">
        <f t="shared" si="2"/>
        <v>100.00000000000001</v>
      </c>
      <c r="AD12" s="66">
        <f t="shared" si="5"/>
        <v>3.4236348122866898</v>
      </c>
      <c r="AE12" s="66"/>
    </row>
    <row r="13" spans="1:31" ht="15.6" x14ac:dyDescent="0.3">
      <c r="A13" s="73"/>
      <c r="B13" s="76" t="s">
        <v>790</v>
      </c>
      <c r="C13" s="74" t="s">
        <v>804</v>
      </c>
      <c r="D13" s="77">
        <v>62.38</v>
      </c>
      <c r="E13" s="77">
        <v>1</v>
      </c>
      <c r="F13" s="77">
        <v>22.28</v>
      </c>
      <c r="G13" s="75">
        <f t="shared" si="0"/>
        <v>3.68</v>
      </c>
      <c r="H13" s="77">
        <v>0.08</v>
      </c>
      <c r="I13" s="77">
        <v>0.37</v>
      </c>
      <c r="J13" s="77">
        <v>0.18</v>
      </c>
      <c r="K13" s="77">
        <v>0.4</v>
      </c>
      <c r="L13" s="77">
        <v>4.25</v>
      </c>
      <c r="M13" s="77" t="s">
        <v>800</v>
      </c>
      <c r="N13" s="77">
        <v>5.82</v>
      </c>
      <c r="O13" s="77">
        <f t="shared" si="3"/>
        <v>100.44000000000003</v>
      </c>
      <c r="P13" s="77">
        <v>3.68</v>
      </c>
      <c r="Q13" s="77"/>
      <c r="S13" s="66">
        <f t="shared" si="4"/>
        <v>65.926865356161471</v>
      </c>
      <c r="T13" s="66">
        <f t="shared" si="1"/>
        <v>1.0568590150073978</v>
      </c>
      <c r="U13" s="66">
        <f t="shared" si="1"/>
        <v>23.546818854364819</v>
      </c>
      <c r="V13" s="66">
        <f t="shared" si="1"/>
        <v>3.8892411752272231</v>
      </c>
      <c r="W13" s="66">
        <f t="shared" si="1"/>
        <v>8.4548721200591814E-2</v>
      </c>
      <c r="X13" s="66">
        <f t="shared" si="1"/>
        <v>0.39103783555273713</v>
      </c>
      <c r="Y13" s="66">
        <f t="shared" si="1"/>
        <v>0.19023462270133157</v>
      </c>
      <c r="Z13" s="66">
        <f t="shared" si="1"/>
        <v>0.42274360600295907</v>
      </c>
      <c r="AA13" s="66">
        <f t="shared" si="1"/>
        <v>4.4916508137814404</v>
      </c>
      <c r="AB13" s="66"/>
      <c r="AC13" s="66">
        <f t="shared" si="2"/>
        <v>99.999999999999972</v>
      </c>
      <c r="AD13" s="66">
        <f t="shared" si="5"/>
        <v>3.8892411752272231</v>
      </c>
      <c r="AE13" s="66"/>
    </row>
    <row r="14" spans="1:31" ht="15.6" x14ac:dyDescent="0.3">
      <c r="A14" s="73"/>
      <c r="B14" s="76" t="s">
        <v>790</v>
      </c>
      <c r="C14" s="74" t="s">
        <v>805</v>
      </c>
      <c r="D14" s="77">
        <v>60.54</v>
      </c>
      <c r="E14" s="77">
        <v>0.92</v>
      </c>
      <c r="F14" s="77">
        <v>18.86</v>
      </c>
      <c r="G14" s="75">
        <f t="shared" si="0"/>
        <v>6.7330000000000005</v>
      </c>
      <c r="H14" s="77">
        <v>0.16</v>
      </c>
      <c r="I14" s="77">
        <v>1.54</v>
      </c>
      <c r="J14" s="77">
        <v>0.52</v>
      </c>
      <c r="K14" s="77">
        <v>0.43</v>
      </c>
      <c r="L14" s="77">
        <v>3.62</v>
      </c>
      <c r="M14" s="77" t="s">
        <v>800</v>
      </c>
      <c r="N14" s="77">
        <v>7.79</v>
      </c>
      <c r="O14" s="77">
        <f t="shared" si="3"/>
        <v>101.11300000000001</v>
      </c>
      <c r="P14" s="77">
        <v>5.49</v>
      </c>
      <c r="Q14" s="77">
        <v>1.1299999999999999</v>
      </c>
      <c r="S14" s="66">
        <f t="shared" si="4"/>
        <v>64.871467912518881</v>
      </c>
      <c r="T14" s="66">
        <f t="shared" si="1"/>
        <v>0.98582343045122856</v>
      </c>
      <c r="U14" s="66">
        <f t="shared" si="1"/>
        <v>20.20938032425018</v>
      </c>
      <c r="V14" s="66">
        <f t="shared" si="1"/>
        <v>7.2147273448131752</v>
      </c>
      <c r="W14" s="66">
        <f t="shared" si="1"/>
        <v>0.17144755312195278</v>
      </c>
      <c r="X14" s="66">
        <f t="shared" si="1"/>
        <v>1.6501826987987955</v>
      </c>
      <c r="Y14" s="66">
        <f t="shared" si="1"/>
        <v>0.55720454764634653</v>
      </c>
      <c r="Z14" s="66">
        <f t="shared" si="1"/>
        <v>0.4607652990152481</v>
      </c>
      <c r="AA14" s="66">
        <f t="shared" si="1"/>
        <v>3.8790008893841814</v>
      </c>
      <c r="AB14" s="66"/>
      <c r="AC14" s="66">
        <f t="shared" si="2"/>
        <v>100</v>
      </c>
      <c r="AD14" s="66">
        <f t="shared" si="5"/>
        <v>5.8827941664970043</v>
      </c>
      <c r="AE14" s="66">
        <f t="shared" si="5"/>
        <v>1.2108483439237914</v>
      </c>
    </row>
    <row r="15" spans="1:31" ht="15.6" x14ac:dyDescent="0.3">
      <c r="A15" s="73"/>
      <c r="B15" s="76" t="s">
        <v>790</v>
      </c>
      <c r="C15" s="74" t="s">
        <v>806</v>
      </c>
      <c r="D15" s="77">
        <v>59.5</v>
      </c>
      <c r="E15" s="77">
        <v>1</v>
      </c>
      <c r="F15" s="77">
        <v>22.13</v>
      </c>
      <c r="G15" s="75">
        <f t="shared" si="0"/>
        <v>5.8879999999999999</v>
      </c>
      <c r="H15" s="77">
        <v>0.12</v>
      </c>
      <c r="I15" s="77">
        <v>1.81</v>
      </c>
      <c r="J15" s="77">
        <v>0.4</v>
      </c>
      <c r="K15" s="77">
        <v>0.54</v>
      </c>
      <c r="L15" s="77">
        <v>4.12</v>
      </c>
      <c r="M15" s="77" t="s">
        <v>800</v>
      </c>
      <c r="N15" s="77">
        <v>5.05</v>
      </c>
      <c r="O15" s="77">
        <f t="shared" si="3"/>
        <v>100.55800000000002</v>
      </c>
      <c r="P15" s="77">
        <v>2.61</v>
      </c>
      <c r="Q15" s="77">
        <v>2.98</v>
      </c>
      <c r="S15" s="66">
        <f t="shared" si="4"/>
        <v>62.298446203459378</v>
      </c>
      <c r="T15" s="66">
        <f t="shared" si="1"/>
        <v>1.0470327093018383</v>
      </c>
      <c r="U15" s="66">
        <f t="shared" si="1"/>
        <v>23.170833856849683</v>
      </c>
      <c r="V15" s="66">
        <f t="shared" si="1"/>
        <v>6.1649285923692236</v>
      </c>
      <c r="W15" s="66">
        <f t="shared" si="1"/>
        <v>0.12564392511622058</v>
      </c>
      <c r="X15" s="66">
        <f t="shared" si="1"/>
        <v>1.8951292038363277</v>
      </c>
      <c r="Y15" s="66">
        <f t="shared" si="1"/>
        <v>0.41881308372073539</v>
      </c>
      <c r="Z15" s="66">
        <f t="shared" si="1"/>
        <v>0.56539766302299266</v>
      </c>
      <c r="AA15" s="66">
        <f t="shared" si="1"/>
        <v>4.3137747623235736</v>
      </c>
      <c r="AB15" s="66"/>
      <c r="AC15" s="66">
        <f t="shared" si="2"/>
        <v>99.999999999999972</v>
      </c>
      <c r="AD15" s="66">
        <f t="shared" si="5"/>
        <v>2.7327553712777979</v>
      </c>
      <c r="AE15" s="66">
        <f t="shared" si="5"/>
        <v>3.1201574737194782</v>
      </c>
    </row>
    <row r="16" spans="1:31" ht="15.6" x14ac:dyDescent="0.3">
      <c r="A16" s="73"/>
      <c r="B16" s="76" t="s">
        <v>790</v>
      </c>
      <c r="C16" s="74" t="s">
        <v>807</v>
      </c>
      <c r="D16" s="77">
        <v>58.85</v>
      </c>
      <c r="E16" s="77">
        <v>0.86</v>
      </c>
      <c r="F16" s="77">
        <v>22.11</v>
      </c>
      <c r="G16" s="75">
        <f t="shared" si="0"/>
        <v>5.8719999999999999</v>
      </c>
      <c r="H16" s="77">
        <v>0.1</v>
      </c>
      <c r="I16" s="77">
        <v>1.84</v>
      </c>
      <c r="J16" s="77">
        <v>0</v>
      </c>
      <c r="K16" s="77">
        <v>0.45</v>
      </c>
      <c r="L16" s="77">
        <v>3.62</v>
      </c>
      <c r="M16" s="77" t="s">
        <v>800</v>
      </c>
      <c r="N16" s="77">
        <v>4.57</v>
      </c>
      <c r="O16" s="77">
        <f t="shared" si="3"/>
        <v>98.271999999999991</v>
      </c>
      <c r="P16" s="77">
        <v>0.35</v>
      </c>
      <c r="Q16" s="77">
        <v>5.0199999999999996</v>
      </c>
      <c r="S16" s="66">
        <f t="shared" si="4"/>
        <v>62.805489744082308</v>
      </c>
      <c r="T16" s="66">
        <f t="shared" si="1"/>
        <v>0.91780324859661488</v>
      </c>
      <c r="U16" s="66">
        <f t="shared" si="1"/>
        <v>23.596081193571109</v>
      </c>
      <c r="V16" s="66">
        <f t="shared" si="1"/>
        <v>6.266675204371305</v>
      </c>
      <c r="W16" s="66">
        <f t="shared" si="1"/>
        <v>0.10672130797635057</v>
      </c>
      <c r="X16" s="66">
        <f t="shared" si="1"/>
        <v>1.9636720667648502</v>
      </c>
      <c r="Y16" s="66">
        <f t="shared" si="1"/>
        <v>0</v>
      </c>
      <c r="Z16" s="66">
        <f t="shared" si="1"/>
        <v>0.48024588589357758</v>
      </c>
      <c r="AA16" s="66">
        <f t="shared" si="1"/>
        <v>3.8633113487438906</v>
      </c>
      <c r="AB16" s="66"/>
      <c r="AC16" s="66">
        <f t="shared" si="2"/>
        <v>100.00000000000001</v>
      </c>
      <c r="AD16" s="66">
        <f t="shared" si="5"/>
        <v>0.37352457791722693</v>
      </c>
      <c r="AE16" s="66">
        <f t="shared" si="5"/>
        <v>5.3574096604127979</v>
      </c>
    </row>
    <row r="17" spans="1:31" ht="15.6" x14ac:dyDescent="0.3">
      <c r="A17" s="73"/>
      <c r="B17" s="76" t="s">
        <v>790</v>
      </c>
      <c r="C17" s="74" t="s">
        <v>808</v>
      </c>
      <c r="D17" s="77">
        <v>58.42</v>
      </c>
      <c r="E17" s="77">
        <v>0.83</v>
      </c>
      <c r="F17" s="77">
        <v>23.71</v>
      </c>
      <c r="G17" s="75">
        <f t="shared" si="0"/>
        <v>6.5350000000000001</v>
      </c>
      <c r="H17" s="77">
        <v>0.18</v>
      </c>
      <c r="I17" s="77">
        <v>1.24</v>
      </c>
      <c r="J17" s="77">
        <v>0.13</v>
      </c>
      <c r="K17" s="77">
        <v>0.4</v>
      </c>
      <c r="L17" s="77">
        <v>4.01</v>
      </c>
      <c r="M17" s="77" t="s">
        <v>800</v>
      </c>
      <c r="N17" s="77">
        <v>5.45</v>
      </c>
      <c r="O17" s="77">
        <f t="shared" si="3"/>
        <v>100.90500000000002</v>
      </c>
      <c r="P17" s="77">
        <v>3.51</v>
      </c>
      <c r="Q17" s="77">
        <v>2.75</v>
      </c>
      <c r="S17" s="66">
        <f t="shared" si="4"/>
        <v>61.201613325650825</v>
      </c>
      <c r="T17" s="66">
        <f t="shared" si="1"/>
        <v>0.86951966895395716</v>
      </c>
      <c r="U17" s="66">
        <f t="shared" si="1"/>
        <v>24.838929338431718</v>
      </c>
      <c r="V17" s="66">
        <f t="shared" si="1"/>
        <v>6.8461578754386885</v>
      </c>
      <c r="W17" s="66">
        <f t="shared" si="1"/>
        <v>0.18857053061652085</v>
      </c>
      <c r="X17" s="66">
        <f t="shared" si="1"/>
        <v>1.2990414331360325</v>
      </c>
      <c r="Y17" s="66">
        <f t="shared" si="1"/>
        <v>0.13618982766748727</v>
      </c>
      <c r="Z17" s="66">
        <f t="shared" si="1"/>
        <v>0.41904562359226855</v>
      </c>
      <c r="AA17" s="66">
        <f t="shared" si="1"/>
        <v>4.2009323765124922</v>
      </c>
      <c r="AB17" s="66"/>
      <c r="AC17" s="66">
        <f t="shared" si="2"/>
        <v>100</v>
      </c>
      <c r="AD17" s="66">
        <f t="shared" si="5"/>
        <v>3.6771253470221561</v>
      </c>
      <c r="AE17" s="66">
        <f t="shared" si="5"/>
        <v>2.8809386621968462</v>
      </c>
    </row>
    <row r="18" spans="1:31" ht="15.6" x14ac:dyDescent="0.3">
      <c r="A18" s="73" t="s">
        <v>809</v>
      </c>
      <c r="B18" s="76" t="s">
        <v>790</v>
      </c>
      <c r="C18" s="74" t="s">
        <v>810</v>
      </c>
      <c r="D18" s="77">
        <v>53.07</v>
      </c>
      <c r="E18" s="77">
        <v>0.92</v>
      </c>
      <c r="F18" s="77">
        <v>20.55</v>
      </c>
      <c r="G18" s="75">
        <f t="shared" si="0"/>
        <v>11.83</v>
      </c>
      <c r="H18" s="77">
        <v>3.87</v>
      </c>
      <c r="I18" s="77">
        <v>2.25</v>
      </c>
      <c r="J18" s="77">
        <v>0.88</v>
      </c>
      <c r="K18" s="77">
        <v>0.71</v>
      </c>
      <c r="L18" s="77">
        <v>2.5299999999999998</v>
      </c>
      <c r="M18" s="77" t="s">
        <v>800</v>
      </c>
      <c r="N18" s="77">
        <v>4.46</v>
      </c>
      <c r="O18" s="77">
        <f t="shared" si="3"/>
        <v>101.07</v>
      </c>
      <c r="P18" s="77">
        <v>4.3499999999999996</v>
      </c>
      <c r="Q18" s="77">
        <v>6.8</v>
      </c>
      <c r="S18" s="66">
        <f t="shared" si="4"/>
        <v>54.932201635441466</v>
      </c>
      <c r="T18" s="66">
        <f t="shared" si="1"/>
        <v>0.95228237242521474</v>
      </c>
      <c r="U18" s="66">
        <f t="shared" si="1"/>
        <v>21.271089949280615</v>
      </c>
      <c r="V18" s="66">
        <f t="shared" si="1"/>
        <v>12.245109201945969</v>
      </c>
      <c r="W18" s="66">
        <f t="shared" si="1"/>
        <v>4.0057965013973709</v>
      </c>
      <c r="X18" s="66">
        <f t="shared" si="1"/>
        <v>2.328951454300797</v>
      </c>
      <c r="Y18" s="66">
        <f t="shared" si="1"/>
        <v>0.9108787910154228</v>
      </c>
      <c r="Z18" s="66">
        <f t="shared" si="1"/>
        <v>0.73491357002380708</v>
      </c>
      <c r="AA18" s="66">
        <f t="shared" si="1"/>
        <v>2.6187765241693404</v>
      </c>
      <c r="AB18" s="66"/>
      <c r="AC18" s="66">
        <f t="shared" si="2"/>
        <v>99.999999999999986</v>
      </c>
      <c r="AD18" s="66">
        <f t="shared" si="5"/>
        <v>4.5026394783148742</v>
      </c>
      <c r="AE18" s="66">
        <f t="shared" si="5"/>
        <v>7.0386088396646311</v>
      </c>
    </row>
    <row r="19" spans="1:31" ht="15.6" x14ac:dyDescent="0.3">
      <c r="A19" s="73"/>
      <c r="B19" s="76" t="s">
        <v>790</v>
      </c>
      <c r="C19" s="74" t="s">
        <v>811</v>
      </c>
      <c r="D19" s="77">
        <v>43.52</v>
      </c>
      <c r="E19" s="77">
        <v>0.78</v>
      </c>
      <c r="F19" s="77">
        <v>19.21</v>
      </c>
      <c r="G19" s="75">
        <f t="shared" si="0"/>
        <v>21.355</v>
      </c>
      <c r="H19" s="77">
        <v>1.31</v>
      </c>
      <c r="I19" s="77">
        <v>4.8099999999999996</v>
      </c>
      <c r="J19" s="77">
        <v>0.92</v>
      </c>
      <c r="K19" s="77">
        <v>0.08</v>
      </c>
      <c r="L19" s="77">
        <v>0.96</v>
      </c>
      <c r="M19" s="77" t="s">
        <v>800</v>
      </c>
      <c r="N19" s="77">
        <v>5.64</v>
      </c>
      <c r="O19" s="77">
        <f t="shared" si="3"/>
        <v>98.585000000000008</v>
      </c>
      <c r="P19" s="77">
        <v>7.22</v>
      </c>
      <c r="Q19" s="77">
        <v>12.85</v>
      </c>
      <c r="S19" s="66">
        <f t="shared" si="4"/>
        <v>46.823390176986393</v>
      </c>
      <c r="T19" s="66">
        <f t="shared" si="1"/>
        <v>0.83920598203238472</v>
      </c>
      <c r="U19" s="66">
        <f t="shared" si="1"/>
        <v>20.668137070310397</v>
      </c>
      <c r="V19" s="66">
        <f t="shared" si="1"/>
        <v>22.975953520899456</v>
      </c>
      <c r="W19" s="66">
        <f t="shared" si="1"/>
        <v>1.4094356877723384</v>
      </c>
      <c r="X19" s="66">
        <f t="shared" si="1"/>
        <v>5.1751035558663716</v>
      </c>
      <c r="Y19" s="66">
        <f t="shared" si="1"/>
        <v>0.98983269675614605</v>
      </c>
      <c r="Z19" s="66">
        <f t="shared" si="1"/>
        <v>8.6072408413577911E-2</v>
      </c>
      <c r="AA19" s="66">
        <f t="shared" si="1"/>
        <v>1.032868900962935</v>
      </c>
      <c r="AB19" s="66"/>
      <c r="AC19" s="66">
        <f t="shared" si="2"/>
        <v>100</v>
      </c>
      <c r="AD19" s="66">
        <f t="shared" si="5"/>
        <v>7.7680348593254065</v>
      </c>
      <c r="AE19" s="66">
        <f t="shared" si="5"/>
        <v>13.825380601430954</v>
      </c>
    </row>
    <row r="20" spans="1:31" ht="15.6" x14ac:dyDescent="0.3">
      <c r="A20" s="73"/>
      <c r="B20" s="76" t="s">
        <v>790</v>
      </c>
      <c r="C20" s="74" t="s">
        <v>812</v>
      </c>
      <c r="D20" s="77">
        <v>61.75</v>
      </c>
      <c r="E20" s="77">
        <v>0.62</v>
      </c>
      <c r="F20" s="77">
        <v>12.11</v>
      </c>
      <c r="G20" s="75">
        <f t="shared" si="0"/>
        <v>8.657</v>
      </c>
      <c r="H20" s="77">
        <v>14.32</v>
      </c>
      <c r="I20" s="77">
        <v>0.35</v>
      </c>
      <c r="J20" s="77">
        <v>1.7</v>
      </c>
      <c r="K20" s="77">
        <v>0.1</v>
      </c>
      <c r="L20" s="77">
        <v>0.5</v>
      </c>
      <c r="M20" s="77" t="s">
        <v>800</v>
      </c>
      <c r="N20" s="77">
        <v>0.92</v>
      </c>
      <c r="O20" s="77">
        <f t="shared" si="3"/>
        <v>101.02699999999999</v>
      </c>
      <c r="P20" s="77">
        <v>5.61</v>
      </c>
      <c r="Q20" s="77">
        <v>2.77</v>
      </c>
      <c r="S20" s="66">
        <f t="shared" si="4"/>
        <v>61.683998122009456</v>
      </c>
      <c r="T20" s="66">
        <f t="shared" ref="T20:T39" si="6">E20/($O20-$N20)*100</f>
        <v>0.6193373090792853</v>
      </c>
      <c r="U20" s="66">
        <f t="shared" ref="U20:U39" si="7">F20/($O20-$N20)*100</f>
        <v>12.097056149919586</v>
      </c>
      <c r="V20" s="66">
        <f t="shared" ref="V20:V39" si="8">G20/($O20-$N20)*100</f>
        <v>8.6477469108054397</v>
      </c>
      <c r="W20" s="66">
        <f t="shared" ref="W20:W39" si="9">H20/($O20-$N20)*100</f>
        <v>14.304693977444138</v>
      </c>
      <c r="X20" s="66">
        <f t="shared" ref="X20:X39" si="10">I20/($O20-$N20)*100</f>
        <v>0.34962590028669327</v>
      </c>
      <c r="Y20" s="66">
        <f t="shared" ref="Y20:Y39" si="11">J20/($O20-$N20)*100</f>
        <v>1.698182944249653</v>
      </c>
      <c r="Z20" s="66">
        <f t="shared" ref="Z20:Z39" si="12">K20/($O20-$N20)*100</f>
        <v>9.9893114367626656E-2</v>
      </c>
      <c r="AA20" s="66">
        <f t="shared" ref="AA20:AA39" si="13">L20/($O20-$N20)*100</f>
        <v>0.49946557183813323</v>
      </c>
      <c r="AB20" s="66"/>
      <c r="AC20" s="66">
        <f t="shared" si="2"/>
        <v>100</v>
      </c>
      <c r="AD20" s="66">
        <f t="shared" si="5"/>
        <v>5.6040037160238558</v>
      </c>
      <c r="AE20" s="66">
        <f t="shared" si="5"/>
        <v>2.7670392679832583</v>
      </c>
    </row>
    <row r="21" spans="1:31" ht="15.6" x14ac:dyDescent="0.3">
      <c r="A21" s="73"/>
      <c r="B21" s="76" t="s">
        <v>790</v>
      </c>
      <c r="C21" s="74" t="s">
        <v>813</v>
      </c>
      <c r="D21" s="77">
        <v>60.98</v>
      </c>
      <c r="E21" s="77">
        <v>0.87</v>
      </c>
      <c r="F21" s="77">
        <v>21.08</v>
      </c>
      <c r="G21" s="75">
        <f t="shared" si="0"/>
        <v>7.136000000000001</v>
      </c>
      <c r="H21" s="77">
        <v>0.39</v>
      </c>
      <c r="I21" s="77">
        <v>1.76</v>
      </c>
      <c r="J21" s="77">
        <v>0.3</v>
      </c>
      <c r="K21" s="77">
        <v>0.27</v>
      </c>
      <c r="L21" s="77">
        <v>4.18</v>
      </c>
      <c r="M21" s="77" t="s">
        <v>800</v>
      </c>
      <c r="N21" s="77">
        <v>4.43</v>
      </c>
      <c r="O21" s="77">
        <f t="shared" si="3"/>
        <v>101.39599999999999</v>
      </c>
      <c r="P21" s="77">
        <v>3.22</v>
      </c>
      <c r="Q21" s="77">
        <v>3.56</v>
      </c>
      <c r="S21" s="66">
        <f t="shared" si="4"/>
        <v>62.888022605861863</v>
      </c>
      <c r="T21" s="66">
        <f t="shared" si="6"/>
        <v>0.89722170657756339</v>
      </c>
      <c r="U21" s="66">
        <f t="shared" si="7"/>
        <v>21.739578821442571</v>
      </c>
      <c r="V21" s="66">
        <f t="shared" si="8"/>
        <v>7.3592805725718318</v>
      </c>
      <c r="W21" s="66">
        <f t="shared" si="9"/>
        <v>0.40220283398304568</v>
      </c>
      <c r="X21" s="66">
        <f t="shared" si="10"/>
        <v>1.8150691995132318</v>
      </c>
      <c r="Y21" s="66">
        <f t="shared" si="11"/>
        <v>0.3093867953715736</v>
      </c>
      <c r="Z21" s="66">
        <f t="shared" si="12"/>
        <v>0.27844811583441625</v>
      </c>
      <c r="AA21" s="66">
        <f t="shared" si="13"/>
        <v>4.3107893488439259</v>
      </c>
      <c r="AB21" s="66"/>
      <c r="AC21" s="66">
        <f t="shared" si="2"/>
        <v>100.00000000000003</v>
      </c>
      <c r="AD21" s="66">
        <f t="shared" si="5"/>
        <v>3.3207516036548901</v>
      </c>
      <c r="AE21" s="66">
        <f t="shared" si="5"/>
        <v>3.6713899717426739</v>
      </c>
    </row>
    <row r="22" spans="1:31" ht="15.6" x14ac:dyDescent="0.3">
      <c r="A22" s="73" t="s">
        <v>814</v>
      </c>
      <c r="B22" s="76" t="s">
        <v>790</v>
      </c>
      <c r="C22" s="74" t="s">
        <v>815</v>
      </c>
      <c r="D22" s="77">
        <v>63.47</v>
      </c>
      <c r="E22" s="77">
        <v>1.03</v>
      </c>
      <c r="F22" s="77">
        <v>21.62</v>
      </c>
      <c r="G22" s="75">
        <f t="shared" si="0"/>
        <v>4.7540000000000004</v>
      </c>
      <c r="H22" s="77">
        <v>0.09</v>
      </c>
      <c r="I22" s="77">
        <v>1.35</v>
      </c>
      <c r="J22" s="77">
        <v>0</v>
      </c>
      <c r="K22" s="77">
        <v>0.41</v>
      </c>
      <c r="L22" s="77">
        <v>4.4400000000000004</v>
      </c>
      <c r="M22" s="77" t="s">
        <v>800</v>
      </c>
      <c r="N22" s="77">
        <v>3.53</v>
      </c>
      <c r="O22" s="77">
        <f t="shared" si="3"/>
        <v>100.694</v>
      </c>
      <c r="P22" s="77">
        <v>2.95</v>
      </c>
      <c r="Q22" s="77">
        <v>1.64</v>
      </c>
      <c r="S22" s="66">
        <f t="shared" si="4"/>
        <v>65.322547445555969</v>
      </c>
      <c r="T22" s="66">
        <f t="shared" si="6"/>
        <v>1.060063397966325</v>
      </c>
      <c r="U22" s="66">
        <f t="shared" si="7"/>
        <v>22.251039479642667</v>
      </c>
      <c r="V22" s="66">
        <f t="shared" si="8"/>
        <v>4.8927586348853493</v>
      </c>
      <c r="W22" s="66">
        <f t="shared" si="9"/>
        <v>9.2626898851426456E-2</v>
      </c>
      <c r="X22" s="66">
        <f t="shared" si="10"/>
        <v>1.3894034827713968</v>
      </c>
      <c r="Y22" s="66">
        <f t="shared" si="11"/>
        <v>0</v>
      </c>
      <c r="Z22" s="66">
        <f t="shared" si="12"/>
        <v>0.42196698365649826</v>
      </c>
      <c r="AA22" s="66">
        <f t="shared" si="13"/>
        <v>4.5695936766703724</v>
      </c>
      <c r="AB22" s="66"/>
      <c r="AC22" s="66">
        <f t="shared" si="2"/>
        <v>100.00000000000003</v>
      </c>
      <c r="AD22" s="66">
        <f t="shared" si="5"/>
        <v>3.0361039067967561</v>
      </c>
      <c r="AE22" s="66">
        <f t="shared" si="5"/>
        <v>1.687867934625993</v>
      </c>
    </row>
    <row r="23" spans="1:31" ht="15.6" x14ac:dyDescent="0.3">
      <c r="A23" s="73"/>
      <c r="B23" s="76" t="s">
        <v>790</v>
      </c>
      <c r="C23" s="74" t="s">
        <v>816</v>
      </c>
      <c r="D23" s="77">
        <v>61.99</v>
      </c>
      <c r="E23" s="77">
        <v>0.92</v>
      </c>
      <c r="F23" s="77">
        <v>19.97</v>
      </c>
      <c r="G23" s="75">
        <f t="shared" si="0"/>
        <v>6.2610000000000001</v>
      </c>
      <c r="H23" s="77">
        <v>0.38</v>
      </c>
      <c r="I23" s="77">
        <v>1.9</v>
      </c>
      <c r="J23" s="77">
        <v>0</v>
      </c>
      <c r="K23" s="77">
        <v>0.28999999999999998</v>
      </c>
      <c r="L23" s="77">
        <v>4.34</v>
      </c>
      <c r="M23" s="77" t="s">
        <v>800</v>
      </c>
      <c r="N23" s="77">
        <v>3.59</v>
      </c>
      <c r="O23" s="77">
        <f t="shared" si="3"/>
        <v>99.641000000000005</v>
      </c>
      <c r="P23" s="77">
        <v>1.3</v>
      </c>
      <c r="Q23" s="77">
        <v>4.51</v>
      </c>
      <c r="S23" s="66">
        <f t="shared" si="4"/>
        <v>64.538630519203338</v>
      </c>
      <c r="T23" s="66">
        <f t="shared" si="6"/>
        <v>0.95782448907351314</v>
      </c>
      <c r="U23" s="66">
        <f t="shared" si="7"/>
        <v>20.791038094345708</v>
      </c>
      <c r="V23" s="66">
        <f t="shared" si="8"/>
        <v>6.5184120935752876</v>
      </c>
      <c r="W23" s="66">
        <f t="shared" si="9"/>
        <v>0.39562315853036406</v>
      </c>
      <c r="X23" s="66">
        <f t="shared" si="10"/>
        <v>1.9781157926518202</v>
      </c>
      <c r="Y23" s="66">
        <f t="shared" si="11"/>
        <v>0</v>
      </c>
      <c r="Z23" s="66">
        <f t="shared" si="12"/>
        <v>0.30192293677317256</v>
      </c>
      <c r="AA23" s="66">
        <f t="shared" si="13"/>
        <v>4.5184329158467893</v>
      </c>
      <c r="AB23" s="66"/>
      <c r="AC23" s="66">
        <f t="shared" si="2"/>
        <v>100</v>
      </c>
      <c r="AD23" s="66">
        <f t="shared" si="5"/>
        <v>1.353447647603877</v>
      </c>
      <c r="AE23" s="66">
        <f t="shared" si="5"/>
        <v>4.6954222236103726</v>
      </c>
    </row>
    <row r="24" spans="1:31" ht="15.6" x14ac:dyDescent="0.3">
      <c r="A24" s="73"/>
      <c r="B24" s="76" t="s">
        <v>790</v>
      </c>
      <c r="C24" s="74" t="s">
        <v>817</v>
      </c>
      <c r="D24" s="77">
        <v>40.36</v>
      </c>
      <c r="E24" s="77">
        <v>1.53</v>
      </c>
      <c r="F24" s="77">
        <v>33.840000000000003</v>
      </c>
      <c r="G24" s="75">
        <f t="shared" si="0"/>
        <v>6.580000000000001</v>
      </c>
      <c r="H24" s="77">
        <v>0.45</v>
      </c>
      <c r="I24" s="77">
        <v>2.4500000000000002</v>
      </c>
      <c r="J24" s="77">
        <v>0.28000000000000003</v>
      </c>
      <c r="K24" s="77">
        <v>0.6</v>
      </c>
      <c r="L24" s="77">
        <v>7.64</v>
      </c>
      <c r="M24" s="77" t="s">
        <v>800</v>
      </c>
      <c r="N24" s="77">
        <v>5.88</v>
      </c>
      <c r="O24" s="77">
        <f t="shared" si="3"/>
        <v>99.61</v>
      </c>
      <c r="P24" s="77">
        <v>1.41</v>
      </c>
      <c r="Q24" s="77">
        <v>4.7</v>
      </c>
      <c r="S24" s="66">
        <f t="shared" si="4"/>
        <v>43.05985276859063</v>
      </c>
      <c r="T24" s="66">
        <f t="shared" si="6"/>
        <v>1.632348234289982</v>
      </c>
      <c r="U24" s="66">
        <f t="shared" si="7"/>
        <v>36.103702123119604</v>
      </c>
      <c r="V24" s="66">
        <f t="shared" si="8"/>
        <v>7.0201643017177</v>
      </c>
      <c r="W24" s="66">
        <f t="shared" si="9"/>
        <v>0.48010242184999463</v>
      </c>
      <c r="X24" s="66">
        <f t="shared" si="10"/>
        <v>2.6138909634055265</v>
      </c>
      <c r="Y24" s="66">
        <f t="shared" si="11"/>
        <v>0.2987303958177745</v>
      </c>
      <c r="Z24" s="66">
        <f t="shared" si="12"/>
        <v>0.64013656246665951</v>
      </c>
      <c r="AA24" s="66">
        <f t="shared" si="13"/>
        <v>8.1510722287421302</v>
      </c>
      <c r="AB24" s="66"/>
      <c r="AC24" s="66">
        <f t="shared" si="2"/>
        <v>100</v>
      </c>
      <c r="AD24" s="66">
        <f t="shared" si="5"/>
        <v>1.5043209217966498</v>
      </c>
      <c r="AE24" s="66">
        <f t="shared" si="5"/>
        <v>5.0144030726555</v>
      </c>
    </row>
    <row r="25" spans="1:31" ht="15.6" x14ac:dyDescent="0.3">
      <c r="A25" s="73"/>
      <c r="B25" s="76" t="s">
        <v>790</v>
      </c>
      <c r="C25" s="74" t="s">
        <v>818</v>
      </c>
      <c r="D25" s="77">
        <v>59.88</v>
      </c>
      <c r="E25" s="77">
        <v>0.96</v>
      </c>
      <c r="F25" s="77">
        <v>21.79</v>
      </c>
      <c r="G25" s="75">
        <f t="shared" si="0"/>
        <v>7.33</v>
      </c>
      <c r="H25" s="77">
        <v>0.15</v>
      </c>
      <c r="I25" s="77">
        <v>2.1800000000000002</v>
      </c>
      <c r="J25" s="77">
        <v>0</v>
      </c>
      <c r="K25" s="77">
        <v>0.42</v>
      </c>
      <c r="L25" s="77">
        <v>4.05</v>
      </c>
      <c r="M25" s="77" t="s">
        <v>800</v>
      </c>
      <c r="N25" s="77">
        <v>4.04</v>
      </c>
      <c r="O25" s="77">
        <f t="shared" si="3"/>
        <v>100.80000000000001</v>
      </c>
      <c r="P25" s="77">
        <v>2.38</v>
      </c>
      <c r="Q25" s="77">
        <v>4.5</v>
      </c>
      <c r="S25" s="66">
        <f t="shared" si="4"/>
        <v>61.88507647788343</v>
      </c>
      <c r="T25" s="66">
        <f t="shared" si="6"/>
        <v>0.99214551467548562</v>
      </c>
      <c r="U25" s="66">
        <f t="shared" si="7"/>
        <v>22.519636213311284</v>
      </c>
      <c r="V25" s="66">
        <f t="shared" si="8"/>
        <v>7.575444398511781</v>
      </c>
      <c r="W25" s="66">
        <f t="shared" si="9"/>
        <v>0.15502273666804464</v>
      </c>
      <c r="X25" s="66">
        <f t="shared" si="10"/>
        <v>2.2529971062422489</v>
      </c>
      <c r="Y25" s="66">
        <f t="shared" si="11"/>
        <v>0</v>
      </c>
      <c r="Z25" s="66">
        <f t="shared" si="12"/>
        <v>0.43406366267052493</v>
      </c>
      <c r="AA25" s="66">
        <f t="shared" si="13"/>
        <v>4.1856138900372049</v>
      </c>
      <c r="AB25" s="66"/>
      <c r="AC25" s="66">
        <f t="shared" si="2"/>
        <v>100</v>
      </c>
      <c r="AD25" s="66">
        <f t="shared" si="5"/>
        <v>2.4596940884663079</v>
      </c>
      <c r="AE25" s="66">
        <f t="shared" si="5"/>
        <v>4.6506821000413385</v>
      </c>
    </row>
    <row r="26" spans="1:31" ht="15.6" x14ac:dyDescent="0.3">
      <c r="A26" s="73"/>
      <c r="B26" s="79" t="s">
        <v>790</v>
      </c>
      <c r="C26" s="74" t="s">
        <v>819</v>
      </c>
      <c r="D26" s="77">
        <v>68.88</v>
      </c>
      <c r="E26" s="77">
        <v>0.71</v>
      </c>
      <c r="F26" s="77">
        <v>15.14</v>
      </c>
      <c r="G26" s="75">
        <f t="shared" si="0"/>
        <v>3.2</v>
      </c>
      <c r="H26" s="77">
        <v>0.03</v>
      </c>
      <c r="I26" s="77">
        <v>0.39</v>
      </c>
      <c r="J26" s="77">
        <v>0.76</v>
      </c>
      <c r="K26" s="77">
        <v>0.84</v>
      </c>
      <c r="L26" s="77">
        <v>3</v>
      </c>
      <c r="M26" s="77">
        <v>0.16</v>
      </c>
      <c r="N26" s="77">
        <v>5.3</v>
      </c>
      <c r="O26" s="77">
        <f t="shared" si="3"/>
        <v>98.41</v>
      </c>
      <c r="P26" s="77">
        <v>3.2</v>
      </c>
      <c r="Q26" s="77"/>
      <c r="S26" s="66">
        <f t="shared" si="4"/>
        <v>73.977016432176995</v>
      </c>
      <c r="T26" s="66">
        <f t="shared" si="6"/>
        <v>0.76253893244549453</v>
      </c>
      <c r="U26" s="66">
        <f t="shared" si="7"/>
        <v>16.260337235527871</v>
      </c>
      <c r="V26" s="66">
        <f t="shared" si="8"/>
        <v>3.436795188486736</v>
      </c>
      <c r="W26" s="66">
        <f t="shared" si="9"/>
        <v>3.2219954892063148E-2</v>
      </c>
      <c r="X26" s="66">
        <f t="shared" si="10"/>
        <v>0.418859413596821</v>
      </c>
      <c r="Y26" s="66">
        <f t="shared" si="11"/>
        <v>0.81623885726559986</v>
      </c>
      <c r="Z26" s="66">
        <f t="shared" si="12"/>
        <v>0.90215873697776816</v>
      </c>
      <c r="AA26" s="66">
        <f t="shared" si="13"/>
        <v>3.2219954892063156</v>
      </c>
      <c r="AB26" s="66">
        <f t="shared" ref="AB26:AB39" si="14">M26/($O26-$N26)*100</f>
        <v>0.1718397594243368</v>
      </c>
      <c r="AC26" s="66">
        <f t="shared" si="2"/>
        <v>100</v>
      </c>
      <c r="AD26" s="66">
        <f t="shared" si="5"/>
        <v>3.436795188486736</v>
      </c>
      <c r="AE26" s="66"/>
    </row>
    <row r="27" spans="1:31" ht="15.6" x14ac:dyDescent="0.3">
      <c r="A27" s="73"/>
      <c r="B27" s="76" t="s">
        <v>790</v>
      </c>
      <c r="C27" s="74" t="s">
        <v>820</v>
      </c>
      <c r="D27" s="77">
        <v>58.14</v>
      </c>
      <c r="E27" s="77">
        <v>1.01</v>
      </c>
      <c r="F27" s="77">
        <v>21.52</v>
      </c>
      <c r="G27" s="75">
        <f t="shared" si="0"/>
        <v>3.72</v>
      </c>
      <c r="H27" s="77">
        <v>0.06</v>
      </c>
      <c r="I27" s="77">
        <v>1.21</v>
      </c>
      <c r="J27" s="77">
        <v>0.65</v>
      </c>
      <c r="K27" s="77">
        <v>0.98</v>
      </c>
      <c r="L27" s="77">
        <v>4.04</v>
      </c>
      <c r="M27" s="77">
        <v>0.16</v>
      </c>
      <c r="N27" s="77">
        <v>6.7</v>
      </c>
      <c r="O27" s="77">
        <f t="shared" si="3"/>
        <v>98.190000000000012</v>
      </c>
      <c r="P27" s="77">
        <v>3.72</v>
      </c>
      <c r="Q27" s="77"/>
      <c r="S27" s="66">
        <f t="shared" si="4"/>
        <v>63.547928735380907</v>
      </c>
      <c r="T27" s="66">
        <f t="shared" si="6"/>
        <v>1.1039457864247457</v>
      </c>
      <c r="U27" s="66">
        <f t="shared" si="7"/>
        <v>23.521696360257948</v>
      </c>
      <c r="V27" s="66">
        <f t="shared" si="8"/>
        <v>4.06601814405946</v>
      </c>
      <c r="W27" s="66">
        <f t="shared" si="9"/>
        <v>6.558093780741063E-2</v>
      </c>
      <c r="X27" s="66">
        <f t="shared" si="10"/>
        <v>1.3225489124494478</v>
      </c>
      <c r="Y27" s="66">
        <f t="shared" si="11"/>
        <v>0.71046015958028197</v>
      </c>
      <c r="Z27" s="66">
        <f t="shared" si="12"/>
        <v>1.0711553175210404</v>
      </c>
      <c r="AA27" s="66">
        <f t="shared" si="13"/>
        <v>4.4157831456989829</v>
      </c>
      <c r="AB27" s="66">
        <f t="shared" si="14"/>
        <v>0.17488250081976173</v>
      </c>
      <c r="AC27" s="66">
        <f t="shared" si="2"/>
        <v>99.999999999999986</v>
      </c>
      <c r="AD27" s="66">
        <f t="shared" si="5"/>
        <v>4.06601814405946</v>
      </c>
      <c r="AE27" s="66"/>
    </row>
    <row r="28" spans="1:31" ht="15.6" x14ac:dyDescent="0.3">
      <c r="A28" s="73" t="s">
        <v>821</v>
      </c>
      <c r="B28" s="76" t="s">
        <v>790</v>
      </c>
      <c r="C28" s="74" t="s">
        <v>822</v>
      </c>
      <c r="D28" s="77">
        <v>63.6</v>
      </c>
      <c r="E28" s="77">
        <v>0.95</v>
      </c>
      <c r="F28" s="77">
        <v>16.440000000000001</v>
      </c>
      <c r="G28" s="75">
        <f t="shared" si="0"/>
        <v>1.17</v>
      </c>
      <c r="H28" s="77">
        <v>0.06</v>
      </c>
      <c r="I28" s="77">
        <v>0.71</v>
      </c>
      <c r="J28" s="77">
        <v>0.81</v>
      </c>
      <c r="K28" s="77">
        <v>0.88</v>
      </c>
      <c r="L28" s="77">
        <v>3.34</v>
      </c>
      <c r="M28" s="77">
        <v>0.15</v>
      </c>
      <c r="N28" s="77">
        <v>10</v>
      </c>
      <c r="O28" s="77">
        <f t="shared" si="3"/>
        <v>98.11</v>
      </c>
      <c r="P28" s="77">
        <v>1.17</v>
      </c>
      <c r="Q28" s="77"/>
      <c r="S28" s="66">
        <f t="shared" si="4"/>
        <v>72.182499148791294</v>
      </c>
      <c r="T28" s="66">
        <f t="shared" si="6"/>
        <v>1.0781977074111906</v>
      </c>
      <c r="U28" s="66">
        <f t="shared" si="7"/>
        <v>18.658495062989449</v>
      </c>
      <c r="V28" s="66">
        <f t="shared" si="8"/>
        <v>1.3278855975485189</v>
      </c>
      <c r="W28" s="66">
        <f t="shared" si="9"/>
        <v>6.8096697310180448E-2</v>
      </c>
      <c r="X28" s="66">
        <f t="shared" si="10"/>
        <v>0.80581091817046868</v>
      </c>
      <c r="Y28" s="66">
        <f t="shared" si="11"/>
        <v>0.91930541368743612</v>
      </c>
      <c r="Z28" s="66">
        <f t="shared" si="12"/>
        <v>0.99875156054931336</v>
      </c>
      <c r="AA28" s="66">
        <f t="shared" si="13"/>
        <v>3.7907161502667117</v>
      </c>
      <c r="AB28" s="66">
        <f t="shared" si="14"/>
        <v>0.17024174327545114</v>
      </c>
      <c r="AC28" s="66">
        <f t="shared" si="2"/>
        <v>100.00000000000001</v>
      </c>
      <c r="AD28" s="66">
        <f t="shared" si="5"/>
        <v>1.3278855975485189</v>
      </c>
      <c r="AE28" s="66"/>
    </row>
    <row r="29" spans="1:31" ht="15.6" x14ac:dyDescent="0.3">
      <c r="A29" s="73"/>
      <c r="B29" s="76" t="s">
        <v>790</v>
      </c>
      <c r="C29" s="74" t="s">
        <v>823</v>
      </c>
      <c r="D29" s="77">
        <v>58.26</v>
      </c>
      <c r="E29" s="77">
        <v>0.91</v>
      </c>
      <c r="F29" s="77">
        <v>19.149999999999999</v>
      </c>
      <c r="G29" s="75">
        <f t="shared" si="0"/>
        <v>7.15</v>
      </c>
      <c r="H29" s="77">
        <v>7.0000000000000007E-2</v>
      </c>
      <c r="I29" s="77">
        <v>0.66</v>
      </c>
      <c r="J29" s="77">
        <v>1.1000000000000001</v>
      </c>
      <c r="K29" s="77">
        <v>1.8</v>
      </c>
      <c r="L29" s="77">
        <v>3.6</v>
      </c>
      <c r="M29" s="77">
        <v>0.17</v>
      </c>
      <c r="N29" s="77">
        <v>8.5</v>
      </c>
      <c r="O29" s="77">
        <f t="shared" si="3"/>
        <v>101.36999999999998</v>
      </c>
      <c r="P29" s="77">
        <v>7.15</v>
      </c>
      <c r="Q29" s="77"/>
      <c r="S29" s="66">
        <f t="shared" si="4"/>
        <v>62.732852374286651</v>
      </c>
      <c r="T29" s="66">
        <f t="shared" si="6"/>
        <v>0.97986432647787258</v>
      </c>
      <c r="U29" s="66">
        <f t="shared" si="7"/>
        <v>20.620221815440942</v>
      </c>
      <c r="V29" s="66">
        <f t="shared" si="8"/>
        <v>7.6989339937547125</v>
      </c>
      <c r="W29" s="66">
        <f t="shared" si="9"/>
        <v>7.5374178959836349E-2</v>
      </c>
      <c r="X29" s="66">
        <f t="shared" si="10"/>
        <v>0.71067083019274269</v>
      </c>
      <c r="Y29" s="66">
        <f t="shared" si="11"/>
        <v>1.1844513836545714</v>
      </c>
      <c r="Z29" s="66">
        <f t="shared" si="12"/>
        <v>1.9381931732529347</v>
      </c>
      <c r="AA29" s="66">
        <f t="shared" si="13"/>
        <v>3.8763863465058694</v>
      </c>
      <c r="AB29" s="66">
        <f t="shared" si="14"/>
        <v>0.18305157747388828</v>
      </c>
      <c r="AC29" s="66">
        <f t="shared" si="2"/>
        <v>100.00000000000003</v>
      </c>
      <c r="AD29" s="66">
        <f t="shared" si="5"/>
        <v>7.6989339937547125</v>
      </c>
      <c r="AE29" s="66"/>
    </row>
    <row r="30" spans="1:31" ht="15.6" x14ac:dyDescent="0.3">
      <c r="A30" s="73"/>
      <c r="B30" s="76" t="s">
        <v>790</v>
      </c>
      <c r="C30" s="74" t="s">
        <v>824</v>
      </c>
      <c r="D30" s="77">
        <v>63.19</v>
      </c>
      <c r="E30" s="77">
        <v>0.9</v>
      </c>
      <c r="F30" s="77">
        <v>17.440000000000001</v>
      </c>
      <c r="G30" s="75">
        <f t="shared" si="0"/>
        <v>2.66</v>
      </c>
      <c r="H30" s="77">
        <v>0.01</v>
      </c>
      <c r="I30" s="77">
        <v>0.65</v>
      </c>
      <c r="J30" s="77">
        <v>1.1000000000000001</v>
      </c>
      <c r="K30" s="77">
        <v>0.91</v>
      </c>
      <c r="L30" s="77">
        <v>3.42</v>
      </c>
      <c r="M30" s="77">
        <v>0.17</v>
      </c>
      <c r="N30" s="77">
        <v>7.6</v>
      </c>
      <c r="O30" s="77">
        <f t="shared" si="3"/>
        <v>98.05</v>
      </c>
      <c r="P30" s="77">
        <v>2.66</v>
      </c>
      <c r="Q30" s="77"/>
      <c r="S30" s="66">
        <f t="shared" si="4"/>
        <v>69.86180210060806</v>
      </c>
      <c r="T30" s="66">
        <f t="shared" si="6"/>
        <v>0.99502487562189057</v>
      </c>
      <c r="U30" s="66">
        <f t="shared" si="7"/>
        <v>19.281370923161969</v>
      </c>
      <c r="V30" s="66">
        <f t="shared" si="8"/>
        <v>2.9408512990602542</v>
      </c>
      <c r="W30" s="66">
        <f t="shared" si="9"/>
        <v>1.1055831951354339E-2</v>
      </c>
      <c r="X30" s="66">
        <f t="shared" si="10"/>
        <v>0.71862907683803212</v>
      </c>
      <c r="Y30" s="66">
        <f t="shared" si="11"/>
        <v>1.2161415146489774</v>
      </c>
      <c r="Z30" s="66">
        <f t="shared" si="12"/>
        <v>1.006080707573245</v>
      </c>
      <c r="AA30" s="66">
        <f t="shared" si="13"/>
        <v>3.7810945273631837</v>
      </c>
      <c r="AB30" s="66">
        <f t="shared" si="14"/>
        <v>0.18794914317302377</v>
      </c>
      <c r="AC30" s="66">
        <f t="shared" si="2"/>
        <v>100</v>
      </c>
      <c r="AD30" s="66">
        <f t="shared" si="5"/>
        <v>2.9408512990602542</v>
      </c>
      <c r="AE30" s="66"/>
    </row>
    <row r="31" spans="1:31" ht="15.6" x14ac:dyDescent="0.3">
      <c r="A31" s="73"/>
      <c r="B31" s="76" t="s">
        <v>790</v>
      </c>
      <c r="C31" s="74" t="s">
        <v>825</v>
      </c>
      <c r="D31" s="77">
        <v>59.51</v>
      </c>
      <c r="E31" s="77">
        <v>1.01</v>
      </c>
      <c r="F31" s="77">
        <v>20.350000000000001</v>
      </c>
      <c r="G31" s="75">
        <f t="shared" si="0"/>
        <v>3.63</v>
      </c>
      <c r="H31" s="77">
        <v>0.01</v>
      </c>
      <c r="I31" s="77">
        <v>1.72</v>
      </c>
      <c r="J31" s="77">
        <v>1.1499999999999999</v>
      </c>
      <c r="K31" s="77">
        <v>0.63</v>
      </c>
      <c r="L31" s="77">
        <v>5.69</v>
      </c>
      <c r="M31" s="77">
        <v>0.18</v>
      </c>
      <c r="N31" s="77">
        <v>4.2</v>
      </c>
      <c r="O31" s="77">
        <f t="shared" si="3"/>
        <v>98.080000000000013</v>
      </c>
      <c r="P31" s="77">
        <v>3.63</v>
      </c>
      <c r="Q31" s="77"/>
      <c r="S31" s="66">
        <f t="shared" si="4"/>
        <v>63.389433319130795</v>
      </c>
      <c r="T31" s="66">
        <f t="shared" si="6"/>
        <v>1.0758414997869619</v>
      </c>
      <c r="U31" s="66">
        <f t="shared" si="7"/>
        <v>21.676608436301663</v>
      </c>
      <c r="V31" s="66">
        <f t="shared" si="8"/>
        <v>3.8666382616105657</v>
      </c>
      <c r="W31" s="66">
        <f t="shared" si="9"/>
        <v>1.0651896037494673E-2</v>
      </c>
      <c r="X31" s="66">
        <f t="shared" si="10"/>
        <v>1.8321261184490838</v>
      </c>
      <c r="Y31" s="66">
        <f t="shared" si="11"/>
        <v>1.2249680443118871</v>
      </c>
      <c r="Z31" s="66">
        <f t="shared" si="12"/>
        <v>0.67106945036216437</v>
      </c>
      <c r="AA31" s="66">
        <f t="shared" si="13"/>
        <v>6.0609288453344696</v>
      </c>
      <c r="AB31" s="66">
        <f t="shared" si="14"/>
        <v>0.19173412867490411</v>
      </c>
      <c r="AC31" s="66">
        <f t="shared" si="2"/>
        <v>100.00000000000001</v>
      </c>
      <c r="AD31" s="66">
        <f t="shared" si="5"/>
        <v>3.8666382616105657</v>
      </c>
      <c r="AE31" s="66"/>
    </row>
    <row r="32" spans="1:31" ht="15.6" x14ac:dyDescent="0.3">
      <c r="A32" s="73"/>
      <c r="B32" s="76" t="s">
        <v>790</v>
      </c>
      <c r="C32" s="74" t="s">
        <v>826</v>
      </c>
      <c r="D32" s="77">
        <v>75.27</v>
      </c>
      <c r="E32" s="77">
        <v>0.67</v>
      </c>
      <c r="F32" s="77">
        <v>10.41</v>
      </c>
      <c r="G32" s="75">
        <f t="shared" si="0"/>
        <v>4.33</v>
      </c>
      <c r="H32" s="77">
        <v>0.01</v>
      </c>
      <c r="I32" s="77">
        <v>1.19</v>
      </c>
      <c r="J32" s="77">
        <v>0.96</v>
      </c>
      <c r="K32" s="77">
        <v>0.46</v>
      </c>
      <c r="L32" s="77">
        <v>1.55</v>
      </c>
      <c r="M32" s="77">
        <v>0.08</v>
      </c>
      <c r="N32" s="77">
        <v>3.56</v>
      </c>
      <c r="O32" s="77">
        <f t="shared" si="3"/>
        <v>98.489999999999981</v>
      </c>
      <c r="P32" s="77">
        <v>4.33</v>
      </c>
      <c r="Q32" s="77"/>
      <c r="S32" s="66">
        <f t="shared" si="4"/>
        <v>79.290003160223335</v>
      </c>
      <c r="T32" s="66">
        <f t="shared" si="6"/>
        <v>0.70578320868008027</v>
      </c>
      <c r="U32" s="66">
        <f t="shared" si="7"/>
        <v>10.965974928894978</v>
      </c>
      <c r="V32" s="66">
        <f t="shared" si="8"/>
        <v>4.5612556620667872</v>
      </c>
      <c r="W32" s="66">
        <f t="shared" si="9"/>
        <v>1.0534077741493736E-2</v>
      </c>
      <c r="X32" s="66">
        <f t="shared" si="10"/>
        <v>1.2535552512377544</v>
      </c>
      <c r="Y32" s="66">
        <f t="shared" si="11"/>
        <v>1.0112714631833986</v>
      </c>
      <c r="Z32" s="66">
        <f t="shared" si="12"/>
        <v>0.48456757610871187</v>
      </c>
      <c r="AA32" s="66">
        <f t="shared" si="13"/>
        <v>1.6327820499315291</v>
      </c>
      <c r="AB32" s="66">
        <f t="shared" si="14"/>
        <v>8.4272621931949884E-2</v>
      </c>
      <c r="AC32" s="66">
        <f t="shared" si="2"/>
        <v>100.00000000000003</v>
      </c>
      <c r="AD32" s="66">
        <f t="shared" si="5"/>
        <v>4.5612556620667872</v>
      </c>
      <c r="AE32" s="66"/>
    </row>
    <row r="33" spans="1:31" ht="15.6" x14ac:dyDescent="0.3">
      <c r="A33" s="73"/>
      <c r="B33" s="76" t="s">
        <v>790</v>
      </c>
      <c r="C33" s="74" t="s">
        <v>827</v>
      </c>
      <c r="D33" s="77">
        <v>60.39</v>
      </c>
      <c r="E33" s="77">
        <v>0.99</v>
      </c>
      <c r="F33" s="77">
        <v>17.62</v>
      </c>
      <c r="G33" s="75">
        <f t="shared" si="0"/>
        <v>7.9</v>
      </c>
      <c r="H33" s="77">
        <v>0.78</v>
      </c>
      <c r="I33" s="77">
        <v>0.92</v>
      </c>
      <c r="J33" s="77">
        <v>0.95</v>
      </c>
      <c r="K33" s="77">
        <v>1.47</v>
      </c>
      <c r="L33" s="77">
        <v>4.96</v>
      </c>
      <c r="M33" s="77">
        <v>0.46</v>
      </c>
      <c r="N33" s="77">
        <v>4.8</v>
      </c>
      <c r="O33" s="77">
        <f t="shared" si="3"/>
        <v>101.24</v>
      </c>
      <c r="P33" s="77">
        <v>7.9</v>
      </c>
      <c r="Q33" s="77"/>
      <c r="S33" s="66">
        <f t="shared" si="4"/>
        <v>62.619245126503529</v>
      </c>
      <c r="T33" s="66">
        <f t="shared" si="6"/>
        <v>1.0265450020738283</v>
      </c>
      <c r="U33" s="66">
        <f t="shared" si="7"/>
        <v>18.270427208627126</v>
      </c>
      <c r="V33" s="66">
        <f t="shared" si="8"/>
        <v>8.1916217337204493</v>
      </c>
      <c r="W33" s="66">
        <f t="shared" si="9"/>
        <v>0.80879303193695573</v>
      </c>
      <c r="X33" s="66">
        <f t="shared" si="10"/>
        <v>0.95396101202820416</v>
      </c>
      <c r="Y33" s="66">
        <f t="shared" si="11"/>
        <v>0.98506843633347152</v>
      </c>
      <c r="Z33" s="66">
        <f t="shared" si="12"/>
        <v>1.5242637909581087</v>
      </c>
      <c r="AA33" s="66">
        <f t="shared" si="13"/>
        <v>5.1430941518042301</v>
      </c>
      <c r="AB33" s="66">
        <f t="shared" si="14"/>
        <v>0.47698050601410208</v>
      </c>
      <c r="AC33" s="66">
        <f t="shared" si="2"/>
        <v>100.00000000000001</v>
      </c>
      <c r="AD33" s="66">
        <f t="shared" si="5"/>
        <v>8.1916217337204493</v>
      </c>
      <c r="AE33" s="66"/>
    </row>
    <row r="34" spans="1:31" ht="15.6" x14ac:dyDescent="0.3">
      <c r="A34" s="73" t="s">
        <v>828</v>
      </c>
      <c r="B34" s="76" t="s">
        <v>829</v>
      </c>
      <c r="C34" s="74" t="s">
        <v>830</v>
      </c>
      <c r="D34" s="77">
        <v>64.25</v>
      </c>
      <c r="E34" s="77">
        <v>1.0580000000000001</v>
      </c>
      <c r="F34" s="77">
        <v>21.875</v>
      </c>
      <c r="G34" s="75">
        <f t="shared" si="0"/>
        <v>1.0720000000000001</v>
      </c>
      <c r="H34" s="77">
        <v>4.0000000000000001E-3</v>
      </c>
      <c r="I34" s="77">
        <v>0.55300000000000005</v>
      </c>
      <c r="J34" s="77">
        <v>4.2000000000000003E-2</v>
      </c>
      <c r="K34" s="77">
        <v>0.24</v>
      </c>
      <c r="L34" s="77">
        <v>5.8390000000000004</v>
      </c>
      <c r="M34" s="77" t="s">
        <v>644</v>
      </c>
      <c r="N34" s="77">
        <v>5.4279999999999999</v>
      </c>
      <c r="O34" s="77">
        <f t="shared" si="3"/>
        <v>100.361</v>
      </c>
      <c r="P34" s="77">
        <v>1.0720000000000001</v>
      </c>
      <c r="Q34" s="77"/>
      <c r="S34" s="66">
        <f t="shared" si="4"/>
        <v>67.6793106717369</v>
      </c>
      <c r="T34" s="66">
        <f t="shared" si="6"/>
        <v>1.1144702053026871</v>
      </c>
      <c r="U34" s="66">
        <f t="shared" si="7"/>
        <v>23.042566862945442</v>
      </c>
      <c r="V34" s="66">
        <f t="shared" si="8"/>
        <v>1.1292174480949724</v>
      </c>
      <c r="W34" s="66">
        <f t="shared" si="9"/>
        <v>4.2134979406528812E-3</v>
      </c>
      <c r="X34" s="66">
        <f t="shared" si="10"/>
        <v>0.58251609029526086</v>
      </c>
      <c r="Y34" s="66">
        <f t="shared" si="11"/>
        <v>4.4241728376855256E-2</v>
      </c>
      <c r="Z34" s="66">
        <f t="shared" si="12"/>
        <v>0.25280987643917285</v>
      </c>
      <c r="AA34" s="66">
        <f t="shared" si="13"/>
        <v>6.1506536188680441</v>
      </c>
      <c r="AB34" s="66"/>
      <c r="AC34" s="66">
        <f t="shared" si="2"/>
        <v>100</v>
      </c>
      <c r="AD34" s="66">
        <f t="shared" si="5"/>
        <v>1.1292174480949724</v>
      </c>
      <c r="AE34" s="66"/>
    </row>
    <row r="35" spans="1:31" ht="15.6" x14ac:dyDescent="0.3">
      <c r="A35" s="73"/>
      <c r="B35" s="76" t="s">
        <v>829</v>
      </c>
      <c r="C35" s="74" t="s">
        <v>831</v>
      </c>
      <c r="D35" s="77">
        <v>50.466000000000001</v>
      </c>
      <c r="E35" s="77">
        <v>1.3260000000000001</v>
      </c>
      <c r="F35" s="77">
        <v>30.538</v>
      </c>
      <c r="G35" s="75">
        <f t="shared" si="0"/>
        <v>2.57</v>
      </c>
      <c r="H35" s="77">
        <v>1.7000000000000001E-2</v>
      </c>
      <c r="I35" s="77">
        <v>0.73</v>
      </c>
      <c r="J35" s="77">
        <v>0.10299999999999999</v>
      </c>
      <c r="K35" s="77">
        <v>0.99</v>
      </c>
      <c r="L35" s="77">
        <v>6.8810000000000002</v>
      </c>
      <c r="M35" s="77">
        <v>6.7000000000000004E-2</v>
      </c>
      <c r="N35" s="77">
        <v>5.9859999999999998</v>
      </c>
      <c r="O35" s="77">
        <f t="shared" si="3"/>
        <v>99.673999999999978</v>
      </c>
      <c r="P35" s="77">
        <v>2.57</v>
      </c>
      <c r="Q35" s="77"/>
      <c r="S35" s="66">
        <f t="shared" si="4"/>
        <v>53.86602339680644</v>
      </c>
      <c r="T35" s="66">
        <f t="shared" si="6"/>
        <v>1.41533600888054</v>
      </c>
      <c r="U35" s="66">
        <f t="shared" si="7"/>
        <v>32.5954231064811</v>
      </c>
      <c r="V35" s="66">
        <f t="shared" si="8"/>
        <v>2.7431474681922983</v>
      </c>
      <c r="W35" s="66">
        <f t="shared" si="9"/>
        <v>1.8145333447186413E-2</v>
      </c>
      <c r="X35" s="66">
        <f t="shared" si="10"/>
        <v>0.77918196567329889</v>
      </c>
      <c r="Y35" s="66">
        <f t="shared" si="11"/>
        <v>0.10993937323883531</v>
      </c>
      <c r="Z35" s="66">
        <f t="shared" si="12"/>
        <v>1.0566988301596791</v>
      </c>
      <c r="AA35" s="66">
        <f t="shared" si="13"/>
        <v>7.3445905558876294</v>
      </c>
      <c r="AB35" s="66">
        <f t="shared" si="14"/>
        <v>7.1513961233028792E-2</v>
      </c>
      <c r="AC35" s="66">
        <f t="shared" si="2"/>
        <v>100.00000000000003</v>
      </c>
      <c r="AD35" s="66">
        <f t="shared" si="5"/>
        <v>2.7431474681922983</v>
      </c>
      <c r="AE35" s="66"/>
    </row>
    <row r="36" spans="1:31" ht="15.6" x14ac:dyDescent="0.3">
      <c r="A36" s="73" t="s">
        <v>832</v>
      </c>
      <c r="B36" s="76" t="s">
        <v>829</v>
      </c>
      <c r="C36" s="74" t="s">
        <v>833</v>
      </c>
      <c r="D36" s="77">
        <v>65.819999999999993</v>
      </c>
      <c r="E36" s="77">
        <v>0.95</v>
      </c>
      <c r="F36" s="77">
        <v>16.260000000000002</v>
      </c>
      <c r="G36" s="75">
        <f t="shared" si="0"/>
        <v>4.0199999999999996</v>
      </c>
      <c r="H36" s="77">
        <v>0.12</v>
      </c>
      <c r="I36" s="77">
        <v>0.36</v>
      </c>
      <c r="J36" s="77">
        <v>0.48</v>
      </c>
      <c r="K36" s="77">
        <v>0.23</v>
      </c>
      <c r="L36" s="77">
        <v>4.49</v>
      </c>
      <c r="M36" s="77">
        <v>0.04</v>
      </c>
      <c r="N36" s="77">
        <v>4.2</v>
      </c>
      <c r="O36" s="77">
        <f t="shared" si="3"/>
        <v>96.970000000000013</v>
      </c>
      <c r="P36" s="77">
        <v>4.0199999999999996</v>
      </c>
      <c r="Q36" s="77"/>
      <c r="S36" s="66">
        <f t="shared" si="4"/>
        <v>70.949660450576673</v>
      </c>
      <c r="T36" s="66">
        <f t="shared" si="6"/>
        <v>1.0240379433006359</v>
      </c>
      <c r="U36" s="66">
        <f t="shared" si="7"/>
        <v>17.527217850598255</v>
      </c>
      <c r="V36" s="66">
        <f t="shared" si="8"/>
        <v>4.3332974021774273</v>
      </c>
      <c r="W36" s="66">
        <f t="shared" si="9"/>
        <v>0.12935216125902768</v>
      </c>
      <c r="X36" s="66">
        <f t="shared" si="10"/>
        <v>0.38805648377708307</v>
      </c>
      <c r="Y36" s="66">
        <f t="shared" si="11"/>
        <v>0.51740864503611073</v>
      </c>
      <c r="Z36" s="66">
        <f t="shared" si="12"/>
        <v>0.24792497574646974</v>
      </c>
      <c r="AA36" s="66">
        <f t="shared" si="13"/>
        <v>4.8399267004419526</v>
      </c>
      <c r="AB36" s="66">
        <f t="shared" si="14"/>
        <v>4.3117387086342565E-2</v>
      </c>
      <c r="AC36" s="66">
        <f t="shared" si="2"/>
        <v>99.999999999999972</v>
      </c>
      <c r="AD36" s="66">
        <f t="shared" si="5"/>
        <v>4.3332974021774273</v>
      </c>
      <c r="AE36" s="66"/>
    </row>
    <row r="37" spans="1:31" ht="15.6" x14ac:dyDescent="0.3">
      <c r="A37" s="73"/>
      <c r="B37" s="74" t="s">
        <v>835</v>
      </c>
      <c r="C37" s="75" t="s">
        <v>836</v>
      </c>
      <c r="D37" s="77">
        <v>56.56</v>
      </c>
      <c r="E37" s="77">
        <v>0.88</v>
      </c>
      <c r="F37" s="77">
        <v>21.15</v>
      </c>
      <c r="G37" s="75">
        <f t="shared" si="0"/>
        <v>8.81</v>
      </c>
      <c r="H37" s="77">
        <v>0.26</v>
      </c>
      <c r="I37" s="77">
        <v>2.75</v>
      </c>
      <c r="J37" s="77">
        <v>1.34</v>
      </c>
      <c r="K37" s="77">
        <v>0.92</v>
      </c>
      <c r="L37" s="77">
        <v>3.14</v>
      </c>
      <c r="M37" s="77">
        <v>0.22</v>
      </c>
      <c r="N37" s="77">
        <v>4.3</v>
      </c>
      <c r="O37" s="77">
        <f t="shared" si="3"/>
        <v>100.33000000000001</v>
      </c>
      <c r="P37" s="77">
        <v>8.81</v>
      </c>
      <c r="Q37" s="77"/>
      <c r="S37" s="66">
        <f t="shared" si="4"/>
        <v>58.898260960116623</v>
      </c>
      <c r="T37" s="66">
        <f t="shared" si="6"/>
        <v>0.91638029782359665</v>
      </c>
      <c r="U37" s="66">
        <f t="shared" si="7"/>
        <v>22.024367385192122</v>
      </c>
      <c r="V37" s="66">
        <f t="shared" si="8"/>
        <v>9.1742163907112353</v>
      </c>
      <c r="W37" s="66">
        <f t="shared" si="9"/>
        <v>0.27074872435697173</v>
      </c>
      <c r="X37" s="66">
        <f t="shared" si="10"/>
        <v>2.8636884306987396</v>
      </c>
      <c r="Y37" s="66">
        <f t="shared" si="11"/>
        <v>1.3953972716859313</v>
      </c>
      <c r="Z37" s="66">
        <f t="shared" si="12"/>
        <v>0.95803394772466921</v>
      </c>
      <c r="AA37" s="66">
        <f t="shared" si="13"/>
        <v>3.2698115172341975</v>
      </c>
      <c r="AB37" s="66">
        <f t="shared" si="14"/>
        <v>0.22909507445589916</v>
      </c>
      <c r="AC37" s="66">
        <f t="shared" si="2"/>
        <v>100</v>
      </c>
      <c r="AD37" s="66">
        <f t="shared" si="5"/>
        <v>9.1742163907112353</v>
      </c>
      <c r="AE37" s="66"/>
    </row>
    <row r="38" spans="1:31" x14ac:dyDescent="0.3">
      <c r="A38" s="76"/>
      <c r="B38" s="76" t="s">
        <v>835</v>
      </c>
      <c r="C38" s="74" t="s">
        <v>837</v>
      </c>
      <c r="D38" s="76">
        <v>61.84</v>
      </c>
      <c r="E38" s="76">
        <v>1.01</v>
      </c>
      <c r="F38" s="76">
        <v>18.149999999999999</v>
      </c>
      <c r="G38" s="75">
        <f t="shared" si="0"/>
        <v>7.97</v>
      </c>
      <c r="H38" s="76">
        <v>0.12</v>
      </c>
      <c r="I38" s="76">
        <v>1.95</v>
      </c>
      <c r="J38" s="76">
        <v>0.96</v>
      </c>
      <c r="K38" s="76">
        <v>1.3</v>
      </c>
      <c r="L38" s="76">
        <v>3.25</v>
      </c>
      <c r="M38" s="76">
        <v>0.32</v>
      </c>
      <c r="N38" s="76">
        <v>4</v>
      </c>
      <c r="O38" s="77">
        <f t="shared" si="3"/>
        <v>100.86999999999999</v>
      </c>
      <c r="P38" s="76">
        <v>7.97</v>
      </c>
      <c r="Q38" s="76"/>
      <c r="S38" s="66">
        <f t="shared" si="4"/>
        <v>63.838133581088066</v>
      </c>
      <c r="T38" s="66">
        <f t="shared" si="6"/>
        <v>1.0426344585526997</v>
      </c>
      <c r="U38" s="66">
        <f t="shared" si="7"/>
        <v>18.73645091359554</v>
      </c>
      <c r="V38" s="66">
        <f t="shared" si="8"/>
        <v>8.2275214204604108</v>
      </c>
      <c r="W38" s="66">
        <f t="shared" si="9"/>
        <v>0.12387736141220194</v>
      </c>
      <c r="X38" s="66">
        <f t="shared" si="10"/>
        <v>2.0130071229482813</v>
      </c>
      <c r="Y38" s="66">
        <f t="shared" si="11"/>
        <v>0.99101889129761556</v>
      </c>
      <c r="Z38" s="66">
        <f t="shared" si="12"/>
        <v>1.3420047486321875</v>
      </c>
      <c r="AA38" s="66">
        <f t="shared" si="13"/>
        <v>3.3550118715804689</v>
      </c>
      <c r="AB38" s="66">
        <f t="shared" si="14"/>
        <v>0.3303396304325385</v>
      </c>
      <c r="AC38" s="66">
        <f t="shared" si="2"/>
        <v>100.00000000000001</v>
      </c>
      <c r="AD38" s="66">
        <f t="shared" si="5"/>
        <v>8.2275214204604108</v>
      </c>
      <c r="AE38" s="66"/>
    </row>
    <row r="39" spans="1:31" ht="15.6" x14ac:dyDescent="0.3">
      <c r="A39" s="73" t="s">
        <v>838</v>
      </c>
      <c r="B39" s="76" t="s">
        <v>835</v>
      </c>
      <c r="C39" s="74" t="s">
        <v>839</v>
      </c>
      <c r="D39" s="77">
        <v>49.78</v>
      </c>
      <c r="E39" s="77">
        <v>1.1299999999999999</v>
      </c>
      <c r="F39" s="77">
        <v>26.46</v>
      </c>
      <c r="G39" s="75">
        <f t="shared" si="0"/>
        <v>7</v>
      </c>
      <c r="H39" s="77">
        <v>0.11</v>
      </c>
      <c r="I39" s="77">
        <v>1.86</v>
      </c>
      <c r="J39" s="77">
        <v>0.17</v>
      </c>
      <c r="K39" s="77">
        <v>0.63</v>
      </c>
      <c r="L39" s="77">
        <v>7.31</v>
      </c>
      <c r="M39" s="77">
        <v>0.22</v>
      </c>
      <c r="N39" s="77">
        <v>4.96</v>
      </c>
      <c r="O39" s="77">
        <f t="shared" si="3"/>
        <v>99.63</v>
      </c>
      <c r="P39" s="77">
        <v>7</v>
      </c>
      <c r="Q39" s="77"/>
      <c r="S39" s="66">
        <f t="shared" si="4"/>
        <v>52.582655540297871</v>
      </c>
      <c r="T39" s="66">
        <f t="shared" si="6"/>
        <v>1.1936199429597549</v>
      </c>
      <c r="U39" s="66">
        <f t="shared" si="7"/>
        <v>27.949720080278862</v>
      </c>
      <c r="V39" s="66">
        <f t="shared" si="8"/>
        <v>7.3941058413436149</v>
      </c>
      <c r="W39" s="66">
        <f t="shared" si="9"/>
        <v>0.11619309179254252</v>
      </c>
      <c r="X39" s="66">
        <f t="shared" si="10"/>
        <v>1.9647195521284462</v>
      </c>
      <c r="Y39" s="66">
        <f t="shared" si="11"/>
        <v>0.1795711418612021</v>
      </c>
      <c r="Z39" s="66">
        <f t="shared" si="12"/>
        <v>0.66546952572092533</v>
      </c>
      <c r="AA39" s="66">
        <f t="shared" si="13"/>
        <v>7.7215591000316888</v>
      </c>
      <c r="AB39" s="66">
        <f t="shared" si="14"/>
        <v>0.23238618358508503</v>
      </c>
      <c r="AC39" s="66">
        <f t="shared" si="2"/>
        <v>99.999999999999986</v>
      </c>
      <c r="AD39" s="66">
        <f t="shared" si="5"/>
        <v>7.3941058413436149</v>
      </c>
      <c r="AE39" s="66"/>
    </row>
    <row r="40" spans="1:31" x14ac:dyDescent="0.3">
      <c r="B40" s="215" t="s">
        <v>786</v>
      </c>
      <c r="C40" s="215" t="s">
        <v>40</v>
      </c>
      <c r="D40" s="216" t="s">
        <v>610</v>
      </c>
      <c r="E40" s="216" t="s">
        <v>615</v>
      </c>
      <c r="F40" s="216" t="s">
        <v>611</v>
      </c>
      <c r="G40" s="216" t="s">
        <v>60</v>
      </c>
      <c r="H40" s="216" t="s">
        <v>45</v>
      </c>
      <c r="I40" s="216" t="s">
        <v>46</v>
      </c>
      <c r="J40" s="216" t="s">
        <v>47</v>
      </c>
      <c r="K40" s="216" t="s">
        <v>613</v>
      </c>
      <c r="L40" s="216" t="s">
        <v>614</v>
      </c>
      <c r="M40" s="216" t="s">
        <v>616</v>
      </c>
      <c r="N40" s="216" t="s">
        <v>51</v>
      </c>
      <c r="O40" s="216" t="s">
        <v>787</v>
      </c>
      <c r="S40" s="216" t="s">
        <v>610</v>
      </c>
      <c r="T40" s="216" t="s">
        <v>615</v>
      </c>
      <c r="U40" s="216" t="s">
        <v>611</v>
      </c>
      <c r="V40" s="216" t="s">
        <v>60</v>
      </c>
      <c r="W40" s="216" t="s">
        <v>45</v>
      </c>
      <c r="X40" s="216" t="s">
        <v>46</v>
      </c>
      <c r="Y40" s="216" t="s">
        <v>47</v>
      </c>
      <c r="Z40" s="216" t="s">
        <v>613</v>
      </c>
      <c r="AA40" s="216" t="s">
        <v>614</v>
      </c>
      <c r="AB40" s="216" t="s">
        <v>616</v>
      </c>
      <c r="AC40" s="216" t="s">
        <v>787</v>
      </c>
    </row>
    <row r="41" spans="1:31" ht="15.6" x14ac:dyDescent="0.3">
      <c r="B41" s="217" t="s">
        <v>835</v>
      </c>
      <c r="C41" s="217" t="s">
        <v>870</v>
      </c>
      <c r="D41" s="218">
        <v>60.04</v>
      </c>
      <c r="E41" s="17">
        <v>1.08</v>
      </c>
      <c r="F41" s="17">
        <v>20.23</v>
      </c>
      <c r="G41" s="17">
        <v>6.68</v>
      </c>
      <c r="H41" s="17">
        <v>0.1</v>
      </c>
      <c r="I41" s="17">
        <v>1.67</v>
      </c>
      <c r="J41" s="17">
        <v>0.28000000000000003</v>
      </c>
      <c r="K41" s="17">
        <v>1.08</v>
      </c>
      <c r="L41" s="17">
        <v>4.66</v>
      </c>
      <c r="M41" s="17">
        <v>0.24</v>
      </c>
      <c r="N41" s="17">
        <v>3.96</v>
      </c>
      <c r="O41" s="77">
        <f>SUM(D41:N41)</f>
        <v>100.01999999999998</v>
      </c>
      <c r="P41" s="77"/>
      <c r="S41" s="66">
        <f t="shared" ref="S41:S45" si="15">D41/($O41-$N41)*100</f>
        <v>62.502602540079124</v>
      </c>
      <c r="T41" s="66">
        <f t="shared" ref="T41:T45" si="16">E41/($O41-$N41)*100</f>
        <v>1.1242973141786385</v>
      </c>
      <c r="U41" s="66">
        <f t="shared" ref="U41:U45" si="17">F41/($O41-$N41)*100</f>
        <v>21.059754320216534</v>
      </c>
      <c r="V41" s="66">
        <f t="shared" ref="V41:V45" si="18">G41/($O41-$N41)*100</f>
        <v>6.9539870914012081</v>
      </c>
      <c r="W41" s="66">
        <f t="shared" ref="W41:W45" si="19">H41/($O41-$N41)*100</f>
        <v>0.10410160316468875</v>
      </c>
      <c r="X41" s="66">
        <f t="shared" ref="X41:X45" si="20">I41/($O41-$N41)*100</f>
        <v>1.738496772850302</v>
      </c>
      <c r="Y41" s="66">
        <f t="shared" ref="Y41:Y45" si="21">J41/($O41-$N41)*100</f>
        <v>0.29148448886112854</v>
      </c>
      <c r="Z41" s="66">
        <f t="shared" ref="Z41:Z45" si="22">K41/($O41-$N41)*100</f>
        <v>1.1242973141786385</v>
      </c>
      <c r="AA41" s="66">
        <f t="shared" ref="AA41:AA45" si="23">L41/($O41-$N41)*100</f>
        <v>4.8511347074744959</v>
      </c>
      <c r="AB41" s="66">
        <f t="shared" ref="AB41:AB45" si="24">M41/($O41-$N41)*100</f>
        <v>0.24984384759525299</v>
      </c>
      <c r="AC41" s="66">
        <f t="shared" ref="AC41:AC45" si="25">SUM(S41:AB41)</f>
        <v>100.00000000000001</v>
      </c>
    </row>
    <row r="42" spans="1:31" ht="15.6" x14ac:dyDescent="0.3">
      <c r="B42" s="217" t="s">
        <v>835</v>
      </c>
      <c r="C42" s="217" t="s">
        <v>872</v>
      </c>
      <c r="D42" s="10">
        <v>67.09</v>
      </c>
      <c r="E42" s="17">
        <v>0.81</v>
      </c>
      <c r="F42" s="17">
        <v>15.03</v>
      </c>
      <c r="G42" s="17">
        <v>6.91</v>
      </c>
      <c r="H42" s="17">
        <v>0.11</v>
      </c>
      <c r="I42" s="17">
        <v>1.63</v>
      </c>
      <c r="J42" s="17">
        <v>0.46</v>
      </c>
      <c r="K42" s="17">
        <v>1.23</v>
      </c>
      <c r="L42" s="17">
        <v>2.83</v>
      </c>
      <c r="M42" s="17">
        <v>0.22</v>
      </c>
      <c r="N42" s="17">
        <v>3.78</v>
      </c>
      <c r="O42" s="77">
        <f t="shared" ref="O42:O45" si="26">SUM(D42:N42)</f>
        <v>100.1</v>
      </c>
      <c r="P42" s="77"/>
      <c r="S42" s="66">
        <f t="shared" si="15"/>
        <v>69.653239202657815</v>
      </c>
      <c r="T42" s="66">
        <f t="shared" si="16"/>
        <v>0.84094684385382068</v>
      </c>
      <c r="U42" s="66">
        <f t="shared" si="17"/>
        <v>15.60423588039867</v>
      </c>
      <c r="V42" s="66">
        <f t="shared" si="18"/>
        <v>7.1740033222591375</v>
      </c>
      <c r="W42" s="66">
        <f t="shared" si="19"/>
        <v>0.11420265780730898</v>
      </c>
      <c r="X42" s="66">
        <f t="shared" si="20"/>
        <v>1.6922757475083057</v>
      </c>
      <c r="Y42" s="66">
        <f t="shared" si="21"/>
        <v>0.47757475083056489</v>
      </c>
      <c r="Z42" s="66">
        <f t="shared" si="22"/>
        <v>1.2769933554817277</v>
      </c>
      <c r="AA42" s="66">
        <f t="shared" si="23"/>
        <v>2.9381229235880402</v>
      </c>
      <c r="AB42" s="66">
        <f t="shared" si="24"/>
        <v>0.22840531561461797</v>
      </c>
      <c r="AC42" s="66">
        <f t="shared" si="25"/>
        <v>100.00000000000001</v>
      </c>
    </row>
    <row r="43" spans="1:31" ht="15.6" x14ac:dyDescent="0.3">
      <c r="B43" s="217" t="s">
        <v>835</v>
      </c>
      <c r="C43" s="217" t="s">
        <v>874</v>
      </c>
      <c r="D43" s="10">
        <v>59.92</v>
      </c>
      <c r="E43" s="17">
        <v>1.02</v>
      </c>
      <c r="F43" s="17">
        <v>21.07</v>
      </c>
      <c r="G43" s="17">
        <v>5.83</v>
      </c>
      <c r="H43" s="17">
        <v>0.08</v>
      </c>
      <c r="I43" s="17">
        <v>1.47</v>
      </c>
      <c r="J43" s="17">
        <v>0.27</v>
      </c>
      <c r="K43" s="17">
        <v>0.86</v>
      </c>
      <c r="L43" s="17">
        <v>5.09</v>
      </c>
      <c r="M43" s="17">
        <v>0.27</v>
      </c>
      <c r="N43" s="17">
        <v>3.89</v>
      </c>
      <c r="O43" s="77">
        <f t="shared" si="26"/>
        <v>99.77</v>
      </c>
      <c r="P43" s="77"/>
      <c r="S43" s="66">
        <f t="shared" si="15"/>
        <v>62.494785148101798</v>
      </c>
      <c r="T43" s="66">
        <f t="shared" si="16"/>
        <v>1.0638297872340428</v>
      </c>
      <c r="U43" s="66">
        <f t="shared" si="17"/>
        <v>21.975385899040472</v>
      </c>
      <c r="V43" s="66">
        <f t="shared" si="18"/>
        <v>6.0805173133083024</v>
      </c>
      <c r="W43" s="66">
        <f t="shared" si="19"/>
        <v>8.3437630371297464E-2</v>
      </c>
      <c r="X43" s="66">
        <f t="shared" si="20"/>
        <v>1.5331664580725908</v>
      </c>
      <c r="Y43" s="66">
        <f t="shared" si="21"/>
        <v>0.28160200250312895</v>
      </c>
      <c r="Z43" s="66">
        <f t="shared" si="22"/>
        <v>0.89695452649144769</v>
      </c>
      <c r="AA43" s="66">
        <f t="shared" si="23"/>
        <v>5.3087192323738011</v>
      </c>
      <c r="AB43" s="66">
        <f t="shared" si="24"/>
        <v>0.28160200250312895</v>
      </c>
      <c r="AC43" s="66">
        <f t="shared" si="25"/>
        <v>100.00000000000001</v>
      </c>
    </row>
    <row r="44" spans="1:31" ht="15.6" x14ac:dyDescent="0.3">
      <c r="B44" s="217" t="s">
        <v>835</v>
      </c>
      <c r="C44" s="217" t="s">
        <v>876</v>
      </c>
      <c r="D44" s="10">
        <v>60.7</v>
      </c>
      <c r="E44" s="17">
        <v>0.94</v>
      </c>
      <c r="F44" s="17">
        <v>19.579999999999998</v>
      </c>
      <c r="G44" s="17">
        <v>6.51</v>
      </c>
      <c r="H44" s="17">
        <v>0.12</v>
      </c>
      <c r="I44" s="17">
        <v>1.77</v>
      </c>
      <c r="J44" s="17">
        <v>0.34</v>
      </c>
      <c r="K44" s="17">
        <v>1.18</v>
      </c>
      <c r="L44" s="17">
        <v>4.37</v>
      </c>
      <c r="M44" s="17">
        <v>0.2</v>
      </c>
      <c r="N44" s="17">
        <v>3.91</v>
      </c>
      <c r="O44" s="77">
        <f t="shared" si="26"/>
        <v>99.620000000000019</v>
      </c>
      <c r="P44" s="77"/>
      <c r="S44" s="66">
        <f t="shared" si="15"/>
        <v>63.420750182843996</v>
      </c>
      <c r="T44" s="66">
        <f t="shared" si="16"/>
        <v>0.98213352836694146</v>
      </c>
      <c r="U44" s="66">
        <f t="shared" si="17"/>
        <v>20.457632431302887</v>
      </c>
      <c r="V44" s="66">
        <f t="shared" si="18"/>
        <v>6.8017970953923301</v>
      </c>
      <c r="W44" s="66">
        <f t="shared" si="19"/>
        <v>0.12537874830216275</v>
      </c>
      <c r="X44" s="66">
        <f t="shared" si="20"/>
        <v>1.8493365374569006</v>
      </c>
      <c r="Y44" s="66">
        <f t="shared" si="21"/>
        <v>0.35523978685612784</v>
      </c>
      <c r="Z44" s="66">
        <f t="shared" si="22"/>
        <v>1.232891024971267</v>
      </c>
      <c r="AA44" s="66">
        <f t="shared" si="23"/>
        <v>4.5658760840037598</v>
      </c>
      <c r="AB44" s="66">
        <f t="shared" si="24"/>
        <v>0.20896458050360459</v>
      </c>
      <c r="AC44" s="66">
        <f t="shared" si="25"/>
        <v>99.999999999999986</v>
      </c>
    </row>
    <row r="45" spans="1:31" ht="15.6" x14ac:dyDescent="0.3">
      <c r="B45" s="217" t="s">
        <v>835</v>
      </c>
      <c r="C45" s="217" t="s">
        <v>878</v>
      </c>
      <c r="D45" s="10">
        <v>59.67</v>
      </c>
      <c r="E45" s="17">
        <v>0.98</v>
      </c>
      <c r="F45" s="17">
        <v>20.14</v>
      </c>
      <c r="G45" s="17">
        <v>7.73</v>
      </c>
      <c r="H45" s="17">
        <v>0.13</v>
      </c>
      <c r="I45" s="17">
        <v>1.87</v>
      </c>
      <c r="J45" s="17">
        <v>0.22</v>
      </c>
      <c r="K45" s="17">
        <v>1.1100000000000001</v>
      </c>
      <c r="L45" s="17">
        <v>4.3499999999999996</v>
      </c>
      <c r="M45" s="17">
        <v>0.25</v>
      </c>
      <c r="N45" s="17">
        <v>3.84</v>
      </c>
      <c r="O45" s="77">
        <f t="shared" si="26"/>
        <v>100.28999999999999</v>
      </c>
      <c r="P45" s="77"/>
      <c r="S45" s="66">
        <f t="shared" si="15"/>
        <v>61.866251944012454</v>
      </c>
      <c r="T45" s="66">
        <f t="shared" si="16"/>
        <v>1.0160705028512182</v>
      </c>
      <c r="U45" s="66">
        <f t="shared" si="17"/>
        <v>20.8812856402281</v>
      </c>
      <c r="V45" s="66">
        <f t="shared" si="18"/>
        <v>8.014515292897876</v>
      </c>
      <c r="W45" s="66">
        <f t="shared" si="19"/>
        <v>0.13478486262312081</v>
      </c>
      <c r="X45" s="66">
        <f t="shared" si="20"/>
        <v>1.9388284085018148</v>
      </c>
      <c r="Y45" s="66">
        <f t="shared" si="21"/>
        <v>0.22809745982374291</v>
      </c>
      <c r="Z45" s="66">
        <f t="shared" si="22"/>
        <v>1.1508553654743392</v>
      </c>
      <c r="AA45" s="66">
        <f t="shared" si="23"/>
        <v>4.5101088646967344</v>
      </c>
      <c r="AB45" s="66">
        <f t="shared" si="24"/>
        <v>0.25920165889061697</v>
      </c>
      <c r="AC45" s="66">
        <f t="shared" si="25"/>
        <v>100.00000000000001</v>
      </c>
    </row>
    <row r="46" spans="1:31" ht="15.6" x14ac:dyDescent="0.3">
      <c r="A46" s="73"/>
      <c r="B46" s="76"/>
      <c r="C46" s="74"/>
      <c r="D46" s="77"/>
      <c r="E46" s="77"/>
      <c r="F46" s="77"/>
      <c r="G46" s="75"/>
      <c r="H46" s="77"/>
      <c r="I46" s="77"/>
      <c r="J46" s="77"/>
      <c r="K46" s="77"/>
      <c r="L46" s="77"/>
      <c r="M46" s="77"/>
      <c r="N46" s="77"/>
      <c r="O46" s="77"/>
      <c r="P46" s="77"/>
      <c r="Q46" s="77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</row>
    <row r="47" spans="1:31" s="84" customFormat="1" ht="15.6" x14ac:dyDescent="0.3">
      <c r="A47" t="s">
        <v>858</v>
      </c>
      <c r="B47" t="s">
        <v>854</v>
      </c>
      <c r="C47" s="17" t="s">
        <v>855</v>
      </c>
      <c r="D47" s="17">
        <v>59.92</v>
      </c>
      <c r="E47" s="17"/>
      <c r="F47" s="17">
        <v>18.12</v>
      </c>
      <c r="G47" s="75">
        <f t="shared" ref="G47:G48" si="27">P47+(1.1*Q47)</f>
        <v>5.4510000000000005</v>
      </c>
      <c r="H47" s="17">
        <v>0.02</v>
      </c>
      <c r="I47" s="17">
        <v>1.39</v>
      </c>
      <c r="J47" s="17">
        <v>0.66</v>
      </c>
      <c r="K47" s="17">
        <v>0.55000000000000004</v>
      </c>
      <c r="L47" s="17">
        <v>5.45</v>
      </c>
      <c r="M47" s="17">
        <v>0.2</v>
      </c>
      <c r="N47" s="17">
        <v>6.89</v>
      </c>
      <c r="O47">
        <f>SUM(D47:N47)</f>
        <v>98.65100000000001</v>
      </c>
      <c r="P47" s="17">
        <v>4.34</v>
      </c>
      <c r="Q47" s="17">
        <v>1.01</v>
      </c>
      <c r="R47"/>
      <c r="S47" s="66">
        <f t="shared" ref="S47:S48" si="28">D47/($O47-$N47)*100</f>
        <v>65.300073015769229</v>
      </c>
      <c r="T47" s="66">
        <f t="shared" ref="T47:T48" si="29">E47/($O47-$N47)*100</f>
        <v>0</v>
      </c>
      <c r="U47" s="66">
        <f t="shared" ref="U47:U48" si="30">F47/($O47-$N47)*100</f>
        <v>19.74695131918789</v>
      </c>
      <c r="V47" s="66">
        <f t="shared" ref="V47:V48" si="31">G47/($O47-$N47)*100</f>
        <v>5.9404322097623172</v>
      </c>
      <c r="W47" s="66">
        <f t="shared" ref="W47:W48" si="32">H47/($O47-$N47)*100</f>
        <v>2.1795752007933652E-2</v>
      </c>
      <c r="X47" s="66">
        <f t="shared" ref="X47:X48" si="33">I47/($O47-$N47)*100</f>
        <v>1.5148047645513887</v>
      </c>
      <c r="Y47" s="66">
        <f t="shared" ref="Y47:Y48" si="34">J47/($O47-$N47)*100</f>
        <v>0.71925981626181057</v>
      </c>
      <c r="Z47" s="66">
        <f t="shared" ref="Z47:Z48" si="35">K47/($O47-$N47)*100</f>
        <v>0.59938318021817549</v>
      </c>
      <c r="AA47" s="66">
        <f t="shared" ref="AA47:AB48" si="36">L47/($O47-$N47)*100</f>
        <v>5.9393424221619204</v>
      </c>
      <c r="AB47" s="66">
        <f t="shared" si="36"/>
        <v>0.21795752007933655</v>
      </c>
      <c r="AC47" s="66">
        <f t="shared" ref="AC47:AC48" si="37">SUM(S47:AB47)</f>
        <v>99.999999999999986</v>
      </c>
      <c r="AD47" s="66">
        <f t="shared" ref="AD47:AD48" si="38">P47/($O47-$N47)*100</f>
        <v>4.7296781857216024</v>
      </c>
      <c r="AE47" s="66">
        <f t="shared" ref="AE47:AE48" si="39">Q47/($O47-$N47)*100</f>
        <v>1.1006854764006493</v>
      </c>
    </row>
    <row r="48" spans="1:31" s="84" customFormat="1" ht="15.6" x14ac:dyDescent="0.3">
      <c r="A48" t="s">
        <v>859</v>
      </c>
      <c r="B48" t="s">
        <v>856</v>
      </c>
      <c r="C48" s="17" t="s">
        <v>857</v>
      </c>
      <c r="D48" s="17">
        <v>54.26</v>
      </c>
      <c r="E48" s="17"/>
      <c r="F48" s="17">
        <v>15.58</v>
      </c>
      <c r="G48" s="75">
        <f t="shared" si="27"/>
        <v>5.6779999999999999</v>
      </c>
      <c r="H48" s="17">
        <v>0.01</v>
      </c>
      <c r="I48" s="17">
        <v>1.25</v>
      </c>
      <c r="J48" s="17">
        <v>1.24</v>
      </c>
      <c r="K48" s="17">
        <v>0.66</v>
      </c>
      <c r="L48" s="17">
        <v>4.95</v>
      </c>
      <c r="M48" s="17">
        <v>0.14000000000000001</v>
      </c>
      <c r="N48" s="17">
        <v>14.85</v>
      </c>
      <c r="O48">
        <f>SUM(D48:N48)</f>
        <v>98.617999999999995</v>
      </c>
      <c r="P48" s="17">
        <v>4.71</v>
      </c>
      <c r="Q48" s="17">
        <v>0.88</v>
      </c>
      <c r="R48"/>
      <c r="S48" s="66">
        <f t="shared" si="28"/>
        <v>64.774138095692862</v>
      </c>
      <c r="T48" s="66">
        <f t="shared" si="29"/>
        <v>0</v>
      </c>
      <c r="U48" s="66">
        <f t="shared" si="30"/>
        <v>18.598987680259764</v>
      </c>
      <c r="V48" s="66">
        <f t="shared" si="31"/>
        <v>6.7782446757711776</v>
      </c>
      <c r="W48" s="66">
        <f t="shared" si="32"/>
        <v>1.1937732785789322E-2</v>
      </c>
      <c r="X48" s="66">
        <f t="shared" si="33"/>
        <v>1.4922165982236655</v>
      </c>
      <c r="Y48" s="66">
        <f t="shared" si="34"/>
        <v>1.480278865437876</v>
      </c>
      <c r="Z48" s="66">
        <f t="shared" si="35"/>
        <v>0.78789036386209521</v>
      </c>
      <c r="AA48" s="66">
        <f t="shared" si="36"/>
        <v>5.909177728965715</v>
      </c>
      <c r="AB48" s="66">
        <f t="shared" si="36"/>
        <v>0.16712825900105055</v>
      </c>
      <c r="AC48" s="66">
        <f t="shared" si="37"/>
        <v>100</v>
      </c>
      <c r="AD48" s="66">
        <f t="shared" si="38"/>
        <v>5.6226721421067705</v>
      </c>
      <c r="AE48" s="66">
        <f t="shared" si="39"/>
        <v>1.0505204851494605</v>
      </c>
    </row>
    <row r="50" spans="1:62" x14ac:dyDescent="0.3">
      <c r="A50" t="s">
        <v>861</v>
      </c>
      <c r="B50" t="s">
        <v>860</v>
      </c>
      <c r="C50" s="74">
        <v>1906</v>
      </c>
      <c r="D50" s="17">
        <v>88.69</v>
      </c>
      <c r="E50" s="17"/>
      <c r="F50" s="17">
        <v>3.81</v>
      </c>
      <c r="G50" s="17">
        <v>1.45</v>
      </c>
      <c r="H50" s="17"/>
      <c r="I50" s="17"/>
      <c r="J50" s="17"/>
      <c r="K50" s="17"/>
      <c r="L50" s="17"/>
      <c r="M50" s="17"/>
      <c r="N50" s="17">
        <v>5.26</v>
      </c>
      <c r="O50" s="77">
        <f t="shared" ref="O50:O57" si="40">SUM(D50:N50)</f>
        <v>99.210000000000008</v>
      </c>
      <c r="P50" s="17"/>
      <c r="Q50" s="17"/>
      <c r="S50" s="66">
        <f t="shared" ref="S50:S57" si="41">D50/($O50-$N50)*100</f>
        <v>94.401277275146342</v>
      </c>
      <c r="T50" s="66">
        <f t="shared" ref="T50:T57" si="42">E50/($O50-$N50)*100</f>
        <v>0</v>
      </c>
      <c r="U50" s="66">
        <f t="shared" ref="U50:U57" si="43">F50/($O50-$N50)*100</f>
        <v>4.0553485896753587</v>
      </c>
      <c r="V50" s="66">
        <f t="shared" ref="V50:V57" si="44">G50/($O50-$N50)*100</f>
        <v>1.5433741351782861</v>
      </c>
      <c r="W50" s="66">
        <f t="shared" ref="W50:W57" si="45">H50/($O50-$N50)*100</f>
        <v>0</v>
      </c>
      <c r="X50" s="66">
        <f t="shared" ref="X50:X57" si="46">I50/($O50-$N50)*100</f>
        <v>0</v>
      </c>
      <c r="Y50" s="66">
        <f t="shared" ref="Y50:Y57" si="47">J50/($O50-$N50)*100</f>
        <v>0</v>
      </c>
      <c r="Z50" s="66">
        <f t="shared" ref="Z50:Z57" si="48">K50/($O50-$N50)*100</f>
        <v>0</v>
      </c>
      <c r="AA50" s="66">
        <f t="shared" ref="AA50:AA57" si="49">L50/($O50-$N50)*100</f>
        <v>0</v>
      </c>
      <c r="AB50" s="66">
        <f t="shared" ref="AB50:AB57" si="50">M50/($O50-$N50)*100</f>
        <v>0</v>
      </c>
      <c r="AC50" s="66">
        <f t="shared" ref="AC50:AC57" si="51">SUM(S50:AB50)</f>
        <v>99.999999999999986</v>
      </c>
    </row>
    <row r="51" spans="1:62" x14ac:dyDescent="0.3">
      <c r="A51" t="s">
        <v>861</v>
      </c>
      <c r="B51" t="s">
        <v>860</v>
      </c>
      <c r="C51" s="74">
        <v>1908</v>
      </c>
      <c r="D51" s="17">
        <v>89.8</v>
      </c>
      <c r="E51" s="17"/>
      <c r="F51" s="17">
        <v>4.57</v>
      </c>
      <c r="G51" s="17">
        <v>0.44</v>
      </c>
      <c r="H51" s="17"/>
      <c r="I51" s="17"/>
      <c r="J51" s="17"/>
      <c r="K51" s="17"/>
      <c r="L51" s="17"/>
      <c r="M51" s="17"/>
      <c r="N51" s="17">
        <v>3.88</v>
      </c>
      <c r="O51" s="77">
        <f t="shared" si="40"/>
        <v>98.69</v>
      </c>
      <c r="P51" s="17"/>
      <c r="Q51" s="17"/>
      <c r="S51" s="66">
        <f t="shared" si="41"/>
        <v>94.715747284041768</v>
      </c>
      <c r="T51" s="66">
        <f t="shared" si="42"/>
        <v>0</v>
      </c>
      <c r="U51" s="66">
        <f t="shared" si="43"/>
        <v>4.8201666490876489</v>
      </c>
      <c r="V51" s="66">
        <f t="shared" si="44"/>
        <v>0.46408606687058329</v>
      </c>
      <c r="W51" s="66">
        <f t="shared" si="45"/>
        <v>0</v>
      </c>
      <c r="X51" s="66">
        <f t="shared" si="46"/>
        <v>0</v>
      </c>
      <c r="Y51" s="66">
        <f t="shared" si="47"/>
        <v>0</v>
      </c>
      <c r="Z51" s="66">
        <f t="shared" si="48"/>
        <v>0</v>
      </c>
      <c r="AA51" s="66">
        <f t="shared" si="49"/>
        <v>0</v>
      </c>
      <c r="AB51" s="66">
        <f t="shared" si="50"/>
        <v>0</v>
      </c>
      <c r="AC51" s="66">
        <f t="shared" si="51"/>
        <v>100</v>
      </c>
    </row>
    <row r="52" spans="1:62" x14ac:dyDescent="0.3">
      <c r="A52" t="s">
        <v>861</v>
      </c>
      <c r="B52" t="s">
        <v>860</v>
      </c>
      <c r="C52" s="74">
        <v>1912</v>
      </c>
      <c r="D52" s="17">
        <v>86.57</v>
      </c>
      <c r="E52" s="17"/>
      <c r="F52" s="17">
        <v>5.9</v>
      </c>
      <c r="G52" s="17">
        <v>1.1100000000000001</v>
      </c>
      <c r="H52" s="17"/>
      <c r="I52" s="17"/>
      <c r="J52" s="17"/>
      <c r="K52" s="17"/>
      <c r="L52" s="17"/>
      <c r="M52" s="17"/>
      <c r="N52" s="17">
        <v>5.12</v>
      </c>
      <c r="O52" s="77">
        <f t="shared" si="40"/>
        <v>98.7</v>
      </c>
      <c r="P52" s="17"/>
      <c r="Q52" s="17"/>
      <c r="S52" s="66">
        <f t="shared" si="41"/>
        <v>92.509083137422522</v>
      </c>
      <c r="T52" s="66">
        <f t="shared" si="42"/>
        <v>0</v>
      </c>
      <c r="U52" s="66">
        <f t="shared" si="43"/>
        <v>6.3047659756358208</v>
      </c>
      <c r="V52" s="66">
        <f t="shared" si="44"/>
        <v>1.1861508869416544</v>
      </c>
      <c r="W52" s="66">
        <f t="shared" si="45"/>
        <v>0</v>
      </c>
      <c r="X52" s="66">
        <f t="shared" si="46"/>
        <v>0</v>
      </c>
      <c r="Y52" s="66">
        <f t="shared" si="47"/>
        <v>0</v>
      </c>
      <c r="Z52" s="66">
        <f t="shared" si="48"/>
        <v>0</v>
      </c>
      <c r="AA52" s="66">
        <f t="shared" si="49"/>
        <v>0</v>
      </c>
      <c r="AB52" s="66">
        <f t="shared" si="50"/>
        <v>0</v>
      </c>
      <c r="AC52" s="66">
        <f t="shared" si="51"/>
        <v>100</v>
      </c>
    </row>
    <row r="53" spans="1:62" x14ac:dyDescent="0.3">
      <c r="A53" t="s">
        <v>861</v>
      </c>
      <c r="B53" t="s">
        <v>860</v>
      </c>
      <c r="C53" s="74">
        <v>1907</v>
      </c>
      <c r="D53" s="17">
        <v>90.59</v>
      </c>
      <c r="E53" s="17"/>
      <c r="F53" s="17">
        <v>3.52</v>
      </c>
      <c r="G53" s="17">
        <v>0.25</v>
      </c>
      <c r="H53" s="17"/>
      <c r="I53" s="17"/>
      <c r="J53" s="17"/>
      <c r="K53" s="17"/>
      <c r="L53" s="17"/>
      <c r="M53" s="17"/>
      <c r="N53" s="17">
        <v>4.92</v>
      </c>
      <c r="O53" s="77">
        <f t="shared" si="40"/>
        <v>99.28</v>
      </c>
      <c r="P53" s="17"/>
      <c r="Q53" s="17"/>
      <c r="S53" s="66">
        <f t="shared" si="41"/>
        <v>96.00466299279357</v>
      </c>
      <c r="T53" s="66">
        <f t="shared" si="42"/>
        <v>0</v>
      </c>
      <c r="U53" s="66">
        <f t="shared" si="43"/>
        <v>3.730394234845273</v>
      </c>
      <c r="V53" s="66">
        <f t="shared" si="44"/>
        <v>0.26494277236116998</v>
      </c>
      <c r="W53" s="66">
        <f t="shared" si="45"/>
        <v>0</v>
      </c>
      <c r="X53" s="66">
        <f t="shared" si="46"/>
        <v>0</v>
      </c>
      <c r="Y53" s="66">
        <f t="shared" si="47"/>
        <v>0</v>
      </c>
      <c r="Z53" s="66">
        <f t="shared" si="48"/>
        <v>0</v>
      </c>
      <c r="AA53" s="66">
        <f t="shared" si="49"/>
        <v>0</v>
      </c>
      <c r="AB53" s="66">
        <f t="shared" si="50"/>
        <v>0</v>
      </c>
      <c r="AC53" s="66">
        <f t="shared" si="51"/>
        <v>100.00000000000001</v>
      </c>
    </row>
    <row r="54" spans="1:62" x14ac:dyDescent="0.3">
      <c r="A54" t="s">
        <v>861</v>
      </c>
      <c r="B54" t="s">
        <v>860</v>
      </c>
      <c r="C54" s="74">
        <v>1909</v>
      </c>
      <c r="D54" s="17">
        <v>90.14</v>
      </c>
      <c r="E54" s="17"/>
      <c r="F54" s="17">
        <v>3.09</v>
      </c>
      <c r="G54" s="17">
        <v>0.63</v>
      </c>
      <c r="H54" s="17"/>
      <c r="I54" s="17"/>
      <c r="J54" s="17"/>
      <c r="K54" s="17"/>
      <c r="L54" s="17"/>
      <c r="M54" s="17"/>
      <c r="N54" s="17">
        <v>4.6399999999999997</v>
      </c>
      <c r="O54" s="77">
        <f t="shared" si="40"/>
        <v>98.5</v>
      </c>
      <c r="P54" s="17"/>
      <c r="Q54" s="17"/>
      <c r="S54" s="66">
        <f t="shared" si="41"/>
        <v>96.036650330279144</v>
      </c>
      <c r="T54" s="66">
        <f t="shared" si="42"/>
        <v>0</v>
      </c>
      <c r="U54" s="66">
        <f t="shared" si="43"/>
        <v>3.2921372256552313</v>
      </c>
      <c r="V54" s="66">
        <f t="shared" si="44"/>
        <v>0.67121244406562974</v>
      </c>
      <c r="W54" s="66">
        <f t="shared" si="45"/>
        <v>0</v>
      </c>
      <c r="X54" s="66">
        <f t="shared" si="46"/>
        <v>0</v>
      </c>
      <c r="Y54" s="66">
        <f t="shared" si="47"/>
        <v>0</v>
      </c>
      <c r="Z54" s="66">
        <f t="shared" si="48"/>
        <v>0</v>
      </c>
      <c r="AA54" s="66">
        <f t="shared" si="49"/>
        <v>0</v>
      </c>
      <c r="AB54" s="66">
        <f t="shared" si="50"/>
        <v>0</v>
      </c>
      <c r="AC54" s="66">
        <f t="shared" si="51"/>
        <v>100</v>
      </c>
    </row>
    <row r="55" spans="1:62" x14ac:dyDescent="0.3">
      <c r="A55" t="s">
        <v>862</v>
      </c>
      <c r="B55" t="s">
        <v>860</v>
      </c>
      <c r="C55" s="74">
        <v>1910</v>
      </c>
      <c r="D55" s="17">
        <v>91.57</v>
      </c>
      <c r="E55" s="17"/>
      <c r="F55" s="17">
        <v>3.4</v>
      </c>
      <c r="G55" s="17">
        <v>0.8</v>
      </c>
      <c r="H55" s="17"/>
      <c r="I55" s="17"/>
      <c r="J55" s="17"/>
      <c r="K55" s="17"/>
      <c r="L55" s="17"/>
      <c r="M55" s="17"/>
      <c r="N55" s="17">
        <v>4.01</v>
      </c>
      <c r="O55" s="77">
        <f t="shared" si="40"/>
        <v>99.78</v>
      </c>
      <c r="P55" s="17"/>
      <c r="Q55" s="17"/>
      <c r="S55" s="66">
        <f t="shared" si="41"/>
        <v>95.614493056280665</v>
      </c>
      <c r="T55" s="66">
        <f t="shared" si="42"/>
        <v>0</v>
      </c>
      <c r="U55" s="66">
        <f t="shared" si="43"/>
        <v>3.550172287772789</v>
      </c>
      <c r="V55" s="66">
        <f t="shared" si="44"/>
        <v>0.83533465594653866</v>
      </c>
      <c r="W55" s="66">
        <f t="shared" si="45"/>
        <v>0</v>
      </c>
      <c r="X55" s="66">
        <f t="shared" si="46"/>
        <v>0</v>
      </c>
      <c r="Y55" s="66">
        <f t="shared" si="47"/>
        <v>0</v>
      </c>
      <c r="Z55" s="66">
        <f t="shared" si="48"/>
        <v>0</v>
      </c>
      <c r="AA55" s="66">
        <f t="shared" si="49"/>
        <v>0</v>
      </c>
      <c r="AB55" s="66">
        <f t="shared" si="50"/>
        <v>0</v>
      </c>
      <c r="AC55" s="66">
        <f t="shared" si="51"/>
        <v>100</v>
      </c>
    </row>
    <row r="56" spans="1:62" x14ac:dyDescent="0.3">
      <c r="A56" t="s">
        <v>862</v>
      </c>
      <c r="B56" t="s">
        <v>860</v>
      </c>
      <c r="C56" s="74">
        <v>1914</v>
      </c>
      <c r="D56" s="17">
        <v>89.93</v>
      </c>
      <c r="E56" s="17"/>
      <c r="F56" s="17">
        <v>4.05</v>
      </c>
      <c r="G56" s="17">
        <v>0.44</v>
      </c>
      <c r="H56" s="17"/>
      <c r="I56" s="17"/>
      <c r="J56" s="17"/>
      <c r="K56" s="17"/>
      <c r="L56" s="17"/>
      <c r="M56" s="17"/>
      <c r="N56" s="17">
        <v>4.93</v>
      </c>
      <c r="O56" s="77">
        <f t="shared" si="40"/>
        <v>99.35</v>
      </c>
      <c r="P56" s="17"/>
      <c r="Q56" s="17"/>
      <c r="S56" s="66">
        <f t="shared" si="41"/>
        <v>95.244651556873563</v>
      </c>
      <c r="T56" s="66">
        <f t="shared" si="42"/>
        <v>0</v>
      </c>
      <c r="U56" s="66">
        <f t="shared" si="43"/>
        <v>4.2893454776530398</v>
      </c>
      <c r="V56" s="66">
        <f t="shared" si="44"/>
        <v>0.46600296547341674</v>
      </c>
      <c r="W56" s="66">
        <f t="shared" si="45"/>
        <v>0</v>
      </c>
      <c r="X56" s="66">
        <f t="shared" si="46"/>
        <v>0</v>
      </c>
      <c r="Y56" s="66">
        <f t="shared" si="47"/>
        <v>0</v>
      </c>
      <c r="Z56" s="66">
        <f t="shared" si="48"/>
        <v>0</v>
      </c>
      <c r="AA56" s="66">
        <f t="shared" si="49"/>
        <v>0</v>
      </c>
      <c r="AB56" s="66">
        <f t="shared" si="50"/>
        <v>0</v>
      </c>
      <c r="AC56" s="66">
        <f t="shared" si="51"/>
        <v>100.00000000000003</v>
      </c>
    </row>
    <row r="57" spans="1:62" x14ac:dyDescent="0.3">
      <c r="A57" t="s">
        <v>862</v>
      </c>
      <c r="B57" t="s">
        <v>860</v>
      </c>
      <c r="C57" s="74">
        <v>1915</v>
      </c>
      <c r="D57" s="17">
        <v>93.79</v>
      </c>
      <c r="E57" s="17"/>
      <c r="F57" s="17">
        <v>2.4300000000000002</v>
      </c>
      <c r="G57" s="17">
        <v>0.71</v>
      </c>
      <c r="H57" s="17"/>
      <c r="I57" s="17"/>
      <c r="J57" s="17"/>
      <c r="K57" s="17"/>
      <c r="L57" s="17"/>
      <c r="M57" s="17"/>
      <c r="N57" s="17">
        <v>2.75</v>
      </c>
      <c r="O57" s="77">
        <f t="shared" si="40"/>
        <v>99.68</v>
      </c>
      <c r="P57" s="17"/>
      <c r="Q57" s="17"/>
      <c r="S57" s="66">
        <f t="shared" si="41"/>
        <v>96.760548849685335</v>
      </c>
      <c r="T57" s="66">
        <f t="shared" si="42"/>
        <v>0</v>
      </c>
      <c r="U57" s="66">
        <f t="shared" si="43"/>
        <v>2.5069637883008355</v>
      </c>
      <c r="V57" s="66">
        <f t="shared" si="44"/>
        <v>0.73248736201382425</v>
      </c>
      <c r="W57" s="66">
        <f t="shared" si="45"/>
        <v>0</v>
      </c>
      <c r="X57" s="66">
        <f t="shared" si="46"/>
        <v>0</v>
      </c>
      <c r="Y57" s="66">
        <f t="shared" si="47"/>
        <v>0</v>
      </c>
      <c r="Z57" s="66">
        <f t="shared" si="48"/>
        <v>0</v>
      </c>
      <c r="AA57" s="66">
        <f t="shared" si="49"/>
        <v>0</v>
      </c>
      <c r="AB57" s="66">
        <f t="shared" si="50"/>
        <v>0</v>
      </c>
      <c r="AC57" s="66">
        <f t="shared" si="51"/>
        <v>100</v>
      </c>
    </row>
    <row r="59" spans="1:62" ht="15.6" x14ac:dyDescent="0.3">
      <c r="A59" s="202" t="s">
        <v>868</v>
      </c>
      <c r="C59" t="s">
        <v>864</v>
      </c>
      <c r="D59">
        <v>95.85</v>
      </c>
      <c r="E59">
        <v>1.51</v>
      </c>
      <c r="F59">
        <v>0.4</v>
      </c>
      <c r="G59">
        <v>1.74</v>
      </c>
      <c r="I59">
        <v>0.03</v>
      </c>
      <c r="J59">
        <v>0.18</v>
      </c>
      <c r="K59">
        <v>0.03</v>
      </c>
      <c r="L59">
        <v>7.0000000000000007E-2</v>
      </c>
      <c r="O59" s="77">
        <f t="shared" ref="O59:O62" si="52">SUM(D59:N59)</f>
        <v>99.81</v>
      </c>
      <c r="S59" s="66">
        <f t="shared" ref="S59:S62" si="53">D59/($O59-$N59)*100</f>
        <v>96.032461677186646</v>
      </c>
      <c r="T59" s="66">
        <f t="shared" ref="T59:T62" si="54">E59/($O59-$N59)*100</f>
        <v>1.5128744614768059</v>
      </c>
      <c r="U59" s="66">
        <f t="shared" ref="U59:U62" si="55">F59/($O59-$N59)*100</f>
        <v>0.40076144674882275</v>
      </c>
      <c r="V59" s="66">
        <f t="shared" ref="V59:V62" si="56">G59/($O59-$N59)*100</f>
        <v>1.743312293357379</v>
      </c>
      <c r="W59" s="66">
        <f t="shared" ref="W59:W62" si="57">H59/($O59-$N59)*100</f>
        <v>0</v>
      </c>
      <c r="X59" s="66">
        <f t="shared" ref="X59:X62" si="58">I59/($O59-$N59)*100</f>
        <v>3.0057108506161705E-2</v>
      </c>
      <c r="Y59" s="66">
        <f t="shared" ref="Y59:Y62" si="59">J59/($O59-$N59)*100</f>
        <v>0.18034265103697023</v>
      </c>
      <c r="Z59" s="66">
        <f t="shared" ref="Z59:Z62" si="60">K59/($O59-$N59)*100</f>
        <v>3.0057108506161705E-2</v>
      </c>
      <c r="AA59" s="66">
        <f t="shared" ref="AA59:AA62" si="61">L59/($O59-$N59)*100</f>
        <v>7.0133253181043992E-2</v>
      </c>
      <c r="AB59" s="66">
        <f t="shared" ref="AB59:AB62" si="62">M59/($O59-$N59)*100</f>
        <v>0</v>
      </c>
      <c r="AC59" s="66">
        <f t="shared" ref="AC59:AC62" si="63">SUM(S59:AB59)</f>
        <v>99.999999999999972</v>
      </c>
    </row>
    <row r="60" spans="1:62" ht="15.6" x14ac:dyDescent="0.3">
      <c r="A60" s="202" t="s">
        <v>868</v>
      </c>
      <c r="C60" t="s">
        <v>865</v>
      </c>
      <c r="D60">
        <v>98.19</v>
      </c>
      <c r="E60">
        <v>1.08</v>
      </c>
      <c r="F60">
        <v>0.26</v>
      </c>
      <c r="G60">
        <v>0.14000000000000001</v>
      </c>
      <c r="I60">
        <v>0.02</v>
      </c>
      <c r="J60">
        <v>0.12</v>
      </c>
      <c r="K60">
        <v>0.02</v>
      </c>
      <c r="L60">
        <v>0.05</v>
      </c>
      <c r="O60" s="77">
        <f t="shared" si="52"/>
        <v>99.88</v>
      </c>
      <c r="S60" s="66">
        <f t="shared" si="53"/>
        <v>98.307969563476178</v>
      </c>
      <c r="T60" s="66">
        <f t="shared" si="54"/>
        <v>1.0812975570684824</v>
      </c>
      <c r="U60" s="66">
        <f t="shared" si="55"/>
        <v>0.26031237484981978</v>
      </c>
      <c r="V60" s="66">
        <f t="shared" si="56"/>
        <v>0.14016820184221068</v>
      </c>
      <c r="W60" s="66">
        <f t="shared" si="57"/>
        <v>0</v>
      </c>
      <c r="X60" s="66">
        <f t="shared" si="58"/>
        <v>2.0024028834601526E-2</v>
      </c>
      <c r="Y60" s="66">
        <f t="shared" si="59"/>
        <v>0.12014417300760913</v>
      </c>
      <c r="Z60" s="66">
        <f t="shared" si="60"/>
        <v>2.0024028834601526E-2</v>
      </c>
      <c r="AA60" s="66">
        <f t="shared" si="61"/>
        <v>5.0060072086503801E-2</v>
      </c>
      <c r="AB60" s="66">
        <f t="shared" si="62"/>
        <v>0</v>
      </c>
      <c r="AC60" s="66">
        <f t="shared" si="63"/>
        <v>100</v>
      </c>
    </row>
    <row r="61" spans="1:62" ht="15.6" x14ac:dyDescent="0.3">
      <c r="A61" s="202" t="s">
        <v>868</v>
      </c>
      <c r="C61" t="s">
        <v>866</v>
      </c>
      <c r="D61">
        <v>97.28</v>
      </c>
      <c r="E61">
        <v>1.64</v>
      </c>
      <c r="F61">
        <v>0.38</v>
      </c>
      <c r="G61">
        <v>0.32</v>
      </c>
      <c r="I61">
        <v>0.02</v>
      </c>
      <c r="J61">
        <v>0.18</v>
      </c>
      <c r="K61">
        <v>0.03</v>
      </c>
      <c r="L61">
        <v>0.09</v>
      </c>
      <c r="O61" s="77">
        <f t="shared" si="52"/>
        <v>99.94</v>
      </c>
      <c r="S61" s="66">
        <f t="shared" si="53"/>
        <v>97.338403041825089</v>
      </c>
      <c r="T61" s="66">
        <f t="shared" si="54"/>
        <v>1.6409845907544525</v>
      </c>
      <c r="U61" s="66">
        <f t="shared" si="55"/>
        <v>0.38022813688212925</v>
      </c>
      <c r="V61" s="66">
        <f t="shared" si="56"/>
        <v>0.32019211526916147</v>
      </c>
      <c r="W61" s="66">
        <f t="shared" si="57"/>
        <v>0</v>
      </c>
      <c r="X61" s="66">
        <f t="shared" si="58"/>
        <v>2.0012007204322592E-2</v>
      </c>
      <c r="Y61" s="66">
        <f t="shared" si="59"/>
        <v>0.18010806483890335</v>
      </c>
      <c r="Z61" s="66">
        <f t="shared" si="60"/>
        <v>3.0018010806483891E-2</v>
      </c>
      <c r="AA61" s="66">
        <f t="shared" si="61"/>
        <v>9.0054032419451674E-2</v>
      </c>
      <c r="AB61" s="66">
        <f t="shared" si="62"/>
        <v>0</v>
      </c>
      <c r="AC61" s="66">
        <f t="shared" si="63"/>
        <v>100</v>
      </c>
    </row>
    <row r="62" spans="1:62" ht="15.6" x14ac:dyDescent="0.3">
      <c r="A62" s="202" t="s">
        <v>863</v>
      </c>
      <c r="C62" t="s">
        <v>867</v>
      </c>
      <c r="D62">
        <v>89.06</v>
      </c>
      <c r="E62">
        <v>1.5</v>
      </c>
      <c r="F62">
        <v>6.77</v>
      </c>
      <c r="G62">
        <v>1.61</v>
      </c>
      <c r="I62">
        <v>0.3</v>
      </c>
      <c r="J62">
        <v>0.18</v>
      </c>
      <c r="K62">
        <v>0.05</v>
      </c>
      <c r="L62">
        <v>0.4</v>
      </c>
      <c r="O62" s="77">
        <f t="shared" si="52"/>
        <v>99.87</v>
      </c>
      <c r="S62" s="66">
        <f t="shared" si="53"/>
        <v>89.175928707319514</v>
      </c>
      <c r="T62" s="66">
        <f t="shared" si="54"/>
        <v>1.5019525382997896</v>
      </c>
      <c r="U62" s="66">
        <f t="shared" si="55"/>
        <v>6.7788124561930507</v>
      </c>
      <c r="V62" s="66">
        <f t="shared" si="56"/>
        <v>1.6120957244417744</v>
      </c>
      <c r="W62" s="66">
        <f t="shared" si="57"/>
        <v>0</v>
      </c>
      <c r="X62" s="66">
        <f t="shared" si="58"/>
        <v>0.30039050765995795</v>
      </c>
      <c r="Y62" s="66">
        <f t="shared" si="59"/>
        <v>0.18023430459597475</v>
      </c>
      <c r="Z62" s="66">
        <f t="shared" si="60"/>
        <v>5.0065084609992989E-2</v>
      </c>
      <c r="AA62" s="66">
        <f t="shared" si="61"/>
        <v>0.40052067687994392</v>
      </c>
      <c r="AB62" s="66">
        <f t="shared" si="62"/>
        <v>0</v>
      </c>
      <c r="AC62" s="66">
        <f t="shared" si="63"/>
        <v>100</v>
      </c>
    </row>
    <row r="64" spans="1:62" x14ac:dyDescent="0.3">
      <c r="C64" s="74"/>
      <c r="D64" s="17" t="s">
        <v>786</v>
      </c>
      <c r="E64" s="17" t="s">
        <v>40</v>
      </c>
      <c r="F64" s="17" t="s">
        <v>610</v>
      </c>
      <c r="G64" s="17" t="s">
        <v>611</v>
      </c>
      <c r="H64" s="17" t="s">
        <v>60</v>
      </c>
      <c r="I64" s="17" t="s">
        <v>59</v>
      </c>
      <c r="J64" s="17" t="s">
        <v>45</v>
      </c>
      <c r="K64" s="17" t="s">
        <v>46</v>
      </c>
      <c r="L64" s="17" t="s">
        <v>47</v>
      </c>
      <c r="M64" s="17" t="s">
        <v>613</v>
      </c>
      <c r="N64" s="17" t="s">
        <v>614</v>
      </c>
      <c r="O64" s="77" t="s">
        <v>615</v>
      </c>
      <c r="P64" s="17" t="s">
        <v>616</v>
      </c>
      <c r="Q64" s="17" t="s">
        <v>51</v>
      </c>
      <c r="R64" t="s">
        <v>787</v>
      </c>
      <c r="S64" s="66"/>
      <c r="T64" s="66" t="s">
        <v>618</v>
      </c>
      <c r="U64" s="66" t="s">
        <v>6</v>
      </c>
      <c r="V64" s="66" t="s">
        <v>619</v>
      </c>
      <c r="W64" s="66" t="s">
        <v>620</v>
      </c>
      <c r="X64" s="66" t="s">
        <v>621</v>
      </c>
      <c r="Y64" s="66" t="s">
        <v>8</v>
      </c>
      <c r="Z64" s="66" t="s">
        <v>27</v>
      </c>
      <c r="AA64" s="66" t="s">
        <v>28</v>
      </c>
      <c r="AB64" s="66" t="s">
        <v>26</v>
      </c>
      <c r="AC64" s="66" t="s">
        <v>30</v>
      </c>
      <c r="AD64" t="s">
        <v>14</v>
      </c>
      <c r="AE64" t="s">
        <v>16</v>
      </c>
      <c r="AF64" t="s">
        <v>12</v>
      </c>
      <c r="AG64" t="s">
        <v>25</v>
      </c>
      <c r="AH64" t="s">
        <v>13</v>
      </c>
      <c r="AI64" t="s">
        <v>31</v>
      </c>
      <c r="AJ64" t="s">
        <v>19</v>
      </c>
      <c r="AK64" t="s">
        <v>15</v>
      </c>
      <c r="AL64" t="s">
        <v>852</v>
      </c>
      <c r="AM64" t="s">
        <v>7</v>
      </c>
      <c r="AN64" t="s">
        <v>18</v>
      </c>
      <c r="AO64" t="s">
        <v>67</v>
      </c>
      <c r="AP64" t="s">
        <v>5</v>
      </c>
      <c r="AQ64" t="s">
        <v>10</v>
      </c>
      <c r="AR64" t="s">
        <v>32</v>
      </c>
      <c r="AS64" t="s">
        <v>22</v>
      </c>
      <c r="AT64" t="s">
        <v>9</v>
      </c>
      <c r="AU64" t="s">
        <v>1</v>
      </c>
      <c r="AV64" t="s">
        <v>69</v>
      </c>
      <c r="AW64" t="s">
        <v>11</v>
      </c>
      <c r="AX64" t="s">
        <v>68</v>
      </c>
      <c r="AY64" t="s">
        <v>61</v>
      </c>
      <c r="AZ64" t="s">
        <v>629</v>
      </c>
      <c r="BA64" t="s">
        <v>70</v>
      </c>
      <c r="BB64" t="s">
        <v>62</v>
      </c>
      <c r="BC64" t="s">
        <v>71</v>
      </c>
      <c r="BD64" t="s">
        <v>853</v>
      </c>
      <c r="BE64" t="s">
        <v>0</v>
      </c>
      <c r="BF64" t="s">
        <v>21</v>
      </c>
      <c r="BG64" t="s">
        <v>3</v>
      </c>
      <c r="BH64" t="s">
        <v>17</v>
      </c>
      <c r="BI64" t="s">
        <v>29</v>
      </c>
      <c r="BJ64" t="s">
        <v>4</v>
      </c>
    </row>
    <row r="65" spans="1:62" x14ac:dyDescent="0.3">
      <c r="C65" s="74"/>
      <c r="D65" s="17" t="s">
        <v>835</v>
      </c>
      <c r="E65" s="17" t="s">
        <v>836</v>
      </c>
      <c r="F65" s="17">
        <v>56.56</v>
      </c>
      <c r="G65" s="17">
        <v>21.15</v>
      </c>
      <c r="H65" s="17">
        <v>8.81</v>
      </c>
      <c r="I65" s="17" t="s">
        <v>800</v>
      </c>
      <c r="J65" s="17">
        <v>0.26</v>
      </c>
      <c r="K65" s="17">
        <v>2.75</v>
      </c>
      <c r="L65" s="17">
        <v>1.34</v>
      </c>
      <c r="M65" s="17">
        <v>0.92</v>
      </c>
      <c r="N65" s="17">
        <v>3.14</v>
      </c>
      <c r="O65" s="77">
        <v>0.88</v>
      </c>
      <c r="P65" s="17">
        <v>0.22</v>
      </c>
      <c r="Q65" s="17">
        <v>4.3</v>
      </c>
      <c r="R65">
        <v>100.33</v>
      </c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P65">
        <v>20</v>
      </c>
      <c r="AR65">
        <v>29</v>
      </c>
      <c r="AU65">
        <v>175</v>
      </c>
      <c r="AY65">
        <v>125</v>
      </c>
      <c r="BB65">
        <v>6</v>
      </c>
      <c r="BG65">
        <v>24</v>
      </c>
      <c r="BJ65">
        <v>107</v>
      </c>
    </row>
    <row r="66" spans="1:62" x14ac:dyDescent="0.3">
      <c r="C66" s="74"/>
      <c r="D66" s="17" t="s">
        <v>835</v>
      </c>
      <c r="E66" s="17" t="s">
        <v>837</v>
      </c>
      <c r="F66" s="17">
        <v>61.84</v>
      </c>
      <c r="G66" s="17">
        <v>18.149999999999999</v>
      </c>
      <c r="H66" s="17">
        <v>7.97</v>
      </c>
      <c r="I66" s="17" t="s">
        <v>800</v>
      </c>
      <c r="J66" s="17">
        <v>0.12</v>
      </c>
      <c r="K66" s="17">
        <v>1.95</v>
      </c>
      <c r="L66" s="17">
        <v>0.96</v>
      </c>
      <c r="M66" s="17">
        <v>1.3</v>
      </c>
      <c r="N66" s="17">
        <v>3.25</v>
      </c>
      <c r="O66" s="77">
        <v>1.01</v>
      </c>
      <c r="P66" s="17">
        <v>0.32</v>
      </c>
      <c r="Q66" s="17">
        <v>4</v>
      </c>
      <c r="R66">
        <v>100.87</v>
      </c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P66">
        <v>18</v>
      </c>
      <c r="AR66">
        <v>31</v>
      </c>
      <c r="AU66">
        <v>119</v>
      </c>
      <c r="AY66">
        <v>116</v>
      </c>
      <c r="BB66" t="s">
        <v>834</v>
      </c>
      <c r="BG66">
        <v>39</v>
      </c>
      <c r="BJ66">
        <v>193</v>
      </c>
    </row>
    <row r="67" spans="1:62" x14ac:dyDescent="0.3">
      <c r="B67" t="s">
        <v>869</v>
      </c>
      <c r="C67" s="74"/>
      <c r="D67" s="17" t="s">
        <v>835</v>
      </c>
      <c r="E67" s="17" t="s">
        <v>839</v>
      </c>
      <c r="F67" s="17">
        <v>49.78</v>
      </c>
      <c r="G67" s="17">
        <v>26.46</v>
      </c>
      <c r="H67" s="17">
        <v>7</v>
      </c>
      <c r="I67" s="17" t="s">
        <v>800</v>
      </c>
      <c r="J67" s="17">
        <v>0.11</v>
      </c>
      <c r="K67" s="17">
        <v>1.86</v>
      </c>
      <c r="L67" s="17">
        <v>0.17</v>
      </c>
      <c r="M67" s="17">
        <v>0.63</v>
      </c>
      <c r="N67" s="17">
        <v>7.31</v>
      </c>
      <c r="O67" s="77">
        <v>1.1299999999999999</v>
      </c>
      <c r="P67" s="17">
        <v>0.22</v>
      </c>
      <c r="Q67" s="17">
        <v>4.96</v>
      </c>
      <c r="R67">
        <v>99.63</v>
      </c>
      <c r="S67" s="66"/>
      <c r="T67" s="66"/>
      <c r="U67" s="66">
        <v>1398</v>
      </c>
      <c r="V67" s="66">
        <v>5.5</v>
      </c>
      <c r="W67" s="66"/>
      <c r="X67" s="66"/>
      <c r="Y67" s="66"/>
      <c r="Z67" s="66">
        <v>35</v>
      </c>
      <c r="AA67" s="66">
        <v>168</v>
      </c>
      <c r="AB67" s="66"/>
      <c r="AC67" s="66">
        <v>42</v>
      </c>
      <c r="AG67">
        <v>39</v>
      </c>
      <c r="AP67">
        <v>17</v>
      </c>
      <c r="AR67">
        <v>61</v>
      </c>
      <c r="AU67">
        <v>266</v>
      </c>
      <c r="AY67">
        <v>132</v>
      </c>
      <c r="BB67">
        <v>13</v>
      </c>
      <c r="BE67">
        <v>166</v>
      </c>
      <c r="BG67">
        <v>40</v>
      </c>
      <c r="BI67">
        <v>66</v>
      </c>
      <c r="BJ67">
        <v>146</v>
      </c>
    </row>
    <row r="68" spans="1:62" x14ac:dyDescent="0.3">
      <c r="C68" s="74"/>
      <c r="D68" s="17" t="s">
        <v>835</v>
      </c>
      <c r="E68" s="17" t="s">
        <v>870</v>
      </c>
      <c r="F68" s="17">
        <v>60.04</v>
      </c>
      <c r="G68" s="17">
        <v>20.23</v>
      </c>
      <c r="H68" s="17">
        <v>6.68</v>
      </c>
      <c r="I68" s="17" t="s">
        <v>800</v>
      </c>
      <c r="J68" s="17">
        <v>0.1</v>
      </c>
      <c r="K68" s="17">
        <v>1.67</v>
      </c>
      <c r="L68" s="17">
        <v>0.28000000000000003</v>
      </c>
      <c r="M68" s="17">
        <v>1.08</v>
      </c>
      <c r="N68" s="17">
        <v>4.66</v>
      </c>
      <c r="O68" s="77">
        <v>1.08</v>
      </c>
      <c r="P68" s="17">
        <v>0.24</v>
      </c>
      <c r="Q68" s="17">
        <v>3.96</v>
      </c>
      <c r="R68" t="s">
        <v>871</v>
      </c>
      <c r="S68" s="66"/>
      <c r="T68" s="66"/>
      <c r="U68" s="66">
        <v>740</v>
      </c>
      <c r="V68" s="66"/>
      <c r="W68" s="66"/>
      <c r="X68" s="66"/>
      <c r="Y68" s="66"/>
      <c r="Z68" s="66">
        <v>20</v>
      </c>
      <c r="AA68" s="66">
        <v>112</v>
      </c>
      <c r="AB68" s="66"/>
      <c r="AC68" s="66">
        <v>23</v>
      </c>
      <c r="AG68">
        <v>26</v>
      </c>
      <c r="AP68">
        <v>22</v>
      </c>
      <c r="AR68">
        <v>29</v>
      </c>
      <c r="AU68">
        <v>160</v>
      </c>
      <c r="AY68">
        <v>91</v>
      </c>
      <c r="BB68">
        <v>13</v>
      </c>
      <c r="BE68">
        <v>113</v>
      </c>
      <c r="BG68">
        <v>31</v>
      </c>
      <c r="BI68">
        <v>66</v>
      </c>
      <c r="BJ68">
        <v>228</v>
      </c>
    </row>
    <row r="69" spans="1:62" x14ac:dyDescent="0.3">
      <c r="C69" s="74"/>
      <c r="D69" s="17" t="s">
        <v>835</v>
      </c>
      <c r="E69" s="17" t="s">
        <v>872</v>
      </c>
      <c r="F69" s="17">
        <v>67.09</v>
      </c>
      <c r="G69" s="17">
        <v>15.03</v>
      </c>
      <c r="H69" s="17">
        <v>6.91</v>
      </c>
      <c r="I69" s="17" t="s">
        <v>800</v>
      </c>
      <c r="J69" s="17">
        <v>0.11</v>
      </c>
      <c r="K69" s="17">
        <v>1.63</v>
      </c>
      <c r="L69" s="17">
        <v>0.46</v>
      </c>
      <c r="M69" s="17">
        <v>1.23</v>
      </c>
      <c r="N69" s="17">
        <v>2.83</v>
      </c>
      <c r="O69" s="77">
        <v>0.81</v>
      </c>
      <c r="P69" s="17">
        <v>0.22</v>
      </c>
      <c r="Q69" s="17">
        <v>3.78</v>
      </c>
      <c r="R69" t="s">
        <v>873</v>
      </c>
      <c r="S69" s="66"/>
      <c r="T69" s="66"/>
      <c r="U69" s="66">
        <v>462</v>
      </c>
      <c r="V69" s="66"/>
      <c r="W69" s="66"/>
      <c r="X69" s="66"/>
      <c r="Y69" s="66"/>
      <c r="Z69" s="66">
        <v>12</v>
      </c>
      <c r="AA69" s="66">
        <v>73</v>
      </c>
      <c r="AB69" s="66"/>
      <c r="AC69" s="66">
        <v>23</v>
      </c>
      <c r="AG69">
        <v>17</v>
      </c>
      <c r="AP69">
        <v>13</v>
      </c>
      <c r="AR69">
        <v>23</v>
      </c>
      <c r="AU69">
        <v>91</v>
      </c>
      <c r="AY69">
        <v>75</v>
      </c>
      <c r="BB69">
        <v>9</v>
      </c>
      <c r="BE69">
        <v>78</v>
      </c>
      <c r="BG69">
        <v>27</v>
      </c>
      <c r="BI69">
        <v>88</v>
      </c>
      <c r="BJ69">
        <v>261</v>
      </c>
    </row>
    <row r="70" spans="1:62" x14ac:dyDescent="0.3">
      <c r="C70" s="74"/>
      <c r="D70" s="17" t="s">
        <v>835</v>
      </c>
      <c r="E70" s="17" t="s">
        <v>874</v>
      </c>
      <c r="F70" s="17">
        <v>59.92</v>
      </c>
      <c r="G70" s="17">
        <v>21.07</v>
      </c>
      <c r="H70" s="17">
        <v>5.83</v>
      </c>
      <c r="I70" s="17" t="s">
        <v>800</v>
      </c>
      <c r="J70" s="17">
        <v>0.08</v>
      </c>
      <c r="K70" s="17">
        <v>1.47</v>
      </c>
      <c r="L70" s="17">
        <v>0.27</v>
      </c>
      <c r="M70" s="17">
        <v>0.86</v>
      </c>
      <c r="N70" s="17">
        <v>5.09</v>
      </c>
      <c r="O70" s="77">
        <v>1.02</v>
      </c>
      <c r="P70" s="17">
        <v>0.27</v>
      </c>
      <c r="Q70" s="17">
        <v>3.89</v>
      </c>
      <c r="R70" t="s">
        <v>875</v>
      </c>
      <c r="S70" s="66"/>
      <c r="T70" s="66"/>
      <c r="U70" s="66">
        <v>804</v>
      </c>
      <c r="V70" s="66"/>
      <c r="W70" s="66"/>
      <c r="X70" s="66"/>
      <c r="Y70" s="66"/>
      <c r="Z70" s="66">
        <v>18</v>
      </c>
      <c r="AA70" s="66">
        <v>111</v>
      </c>
      <c r="AB70" s="66"/>
      <c r="AC70" s="66">
        <v>20</v>
      </c>
      <c r="AG70">
        <v>28</v>
      </c>
      <c r="AP70">
        <v>19</v>
      </c>
      <c r="AR70">
        <v>29</v>
      </c>
      <c r="AU70">
        <v>174</v>
      </c>
      <c r="AY70">
        <v>90</v>
      </c>
      <c r="BB70">
        <v>14</v>
      </c>
      <c r="BE70">
        <v>113</v>
      </c>
      <c r="BG70">
        <v>31</v>
      </c>
      <c r="BI70">
        <v>65</v>
      </c>
      <c r="BJ70">
        <v>258</v>
      </c>
    </row>
    <row r="71" spans="1:62" x14ac:dyDescent="0.3">
      <c r="C71" s="74"/>
      <c r="D71" s="17" t="s">
        <v>835</v>
      </c>
      <c r="E71" s="17" t="s">
        <v>876</v>
      </c>
      <c r="F71" s="17">
        <v>60.7</v>
      </c>
      <c r="G71" s="17">
        <v>19.579999999999998</v>
      </c>
      <c r="H71" s="17">
        <v>6.51</v>
      </c>
      <c r="I71" s="17" t="s">
        <v>800</v>
      </c>
      <c r="J71" s="17">
        <v>0.12</v>
      </c>
      <c r="K71" s="17">
        <v>1.77</v>
      </c>
      <c r="L71" s="17">
        <v>0.34</v>
      </c>
      <c r="M71" s="17">
        <v>1.18</v>
      </c>
      <c r="N71" s="17">
        <v>4.37</v>
      </c>
      <c r="O71" s="77">
        <v>0.94</v>
      </c>
      <c r="P71" s="17">
        <v>0.2</v>
      </c>
      <c r="Q71" s="17">
        <v>3.91</v>
      </c>
      <c r="R71" t="s">
        <v>877</v>
      </c>
      <c r="S71" s="66"/>
      <c r="T71" s="66"/>
      <c r="U71" s="66">
        <v>749</v>
      </c>
      <c r="V71" s="66"/>
      <c r="W71" s="66"/>
      <c r="X71" s="66"/>
      <c r="Y71" s="66"/>
      <c r="Z71" s="66">
        <v>18</v>
      </c>
      <c r="AA71" s="66">
        <v>101</v>
      </c>
      <c r="AB71" s="66"/>
      <c r="AC71" s="66">
        <v>32</v>
      </c>
      <c r="AG71">
        <v>26</v>
      </c>
      <c r="AP71">
        <v>18</v>
      </c>
      <c r="AR71">
        <v>30</v>
      </c>
      <c r="AU71">
        <v>154</v>
      </c>
      <c r="AY71">
        <v>91</v>
      </c>
      <c r="BB71">
        <v>13</v>
      </c>
      <c r="BE71">
        <v>108</v>
      </c>
      <c r="BG71">
        <v>29</v>
      </c>
      <c r="BI71">
        <v>70</v>
      </c>
      <c r="BJ71">
        <v>206</v>
      </c>
    </row>
    <row r="72" spans="1:62" x14ac:dyDescent="0.3">
      <c r="C72" s="74"/>
      <c r="D72" s="17" t="s">
        <v>835</v>
      </c>
      <c r="E72" s="17" t="s">
        <v>878</v>
      </c>
      <c r="F72" s="17">
        <v>59.67</v>
      </c>
      <c r="G72" s="17">
        <v>20.14</v>
      </c>
      <c r="H72" s="17">
        <v>7.73</v>
      </c>
      <c r="I72" s="17" t="s">
        <v>800</v>
      </c>
      <c r="J72" s="17">
        <v>0.13</v>
      </c>
      <c r="K72" s="17">
        <v>1.87</v>
      </c>
      <c r="L72" s="17">
        <v>0.22</v>
      </c>
      <c r="M72" s="17">
        <v>1.1100000000000001</v>
      </c>
      <c r="N72" s="17">
        <v>4.3499999999999996</v>
      </c>
      <c r="O72" s="77">
        <v>0.98</v>
      </c>
      <c r="P72" s="17">
        <v>0.25</v>
      </c>
      <c r="Q72" s="17">
        <v>3.84</v>
      </c>
      <c r="R72" t="s">
        <v>879</v>
      </c>
      <c r="S72" s="66"/>
      <c r="T72" s="66"/>
      <c r="U72" s="66">
        <v>878</v>
      </c>
      <c r="V72" s="66"/>
      <c r="W72" s="66"/>
      <c r="X72" s="66"/>
      <c r="Y72" s="66"/>
      <c r="Z72" s="66">
        <v>21</v>
      </c>
      <c r="AA72" s="66">
        <v>104</v>
      </c>
      <c r="AB72" s="66"/>
      <c r="AC72" s="66">
        <v>29</v>
      </c>
      <c r="AG72">
        <v>25</v>
      </c>
      <c r="AP72">
        <v>18</v>
      </c>
      <c r="AR72">
        <v>40</v>
      </c>
      <c r="AU72">
        <v>158</v>
      </c>
      <c r="AY72">
        <v>98</v>
      </c>
      <c r="BB72">
        <v>11</v>
      </c>
      <c r="BE72">
        <v>30</v>
      </c>
      <c r="BG72">
        <v>30</v>
      </c>
      <c r="BI72">
        <v>79</v>
      </c>
      <c r="BJ72">
        <v>172</v>
      </c>
    </row>
    <row r="73" spans="1:62" x14ac:dyDescent="0.3">
      <c r="A73" t="s">
        <v>880</v>
      </c>
      <c r="B73" t="s">
        <v>881</v>
      </c>
      <c r="C73" s="74" t="s">
        <v>882</v>
      </c>
      <c r="D73" s="17" t="s">
        <v>883</v>
      </c>
      <c r="E73" s="17" t="s">
        <v>884</v>
      </c>
      <c r="F73" s="17">
        <v>53.3</v>
      </c>
      <c r="G73" s="17">
        <v>14.1</v>
      </c>
      <c r="H73" s="17" t="s">
        <v>885</v>
      </c>
      <c r="I73" s="17" t="s">
        <v>800</v>
      </c>
      <c r="J73" s="17">
        <v>0.68</v>
      </c>
      <c r="K73" s="17">
        <v>3.7</v>
      </c>
      <c r="L73" s="17">
        <v>5.6</v>
      </c>
      <c r="M73" s="17">
        <v>1</v>
      </c>
      <c r="N73" s="17">
        <v>3.6</v>
      </c>
      <c r="O73" s="77">
        <v>0.66</v>
      </c>
      <c r="P73" s="17">
        <v>0.08</v>
      </c>
      <c r="Q73" s="17" t="s">
        <v>800</v>
      </c>
      <c r="S73" s="66"/>
      <c r="T73" s="66"/>
      <c r="U73" s="66">
        <v>13</v>
      </c>
      <c r="V73" s="66">
        <v>1435</v>
      </c>
      <c r="W73" s="66"/>
      <c r="X73" s="66"/>
      <c r="Y73" s="66"/>
      <c r="Z73" s="66">
        <v>22</v>
      </c>
      <c r="AA73" s="66">
        <v>72</v>
      </c>
      <c r="AB73" s="66"/>
      <c r="AC73" s="66">
        <v>31</v>
      </c>
      <c r="AO73">
        <v>9</v>
      </c>
      <c r="AP73">
        <v>13</v>
      </c>
      <c r="AR73">
        <v>57</v>
      </c>
      <c r="AS73">
        <v>10</v>
      </c>
      <c r="AU73">
        <v>124</v>
      </c>
      <c r="AY73">
        <v>143</v>
      </c>
      <c r="BB73">
        <v>10</v>
      </c>
      <c r="BD73">
        <v>5.7</v>
      </c>
      <c r="BE73">
        <v>113</v>
      </c>
      <c r="BG73">
        <v>27</v>
      </c>
      <c r="BI73">
        <v>66</v>
      </c>
      <c r="BJ73">
        <v>162</v>
      </c>
    </row>
    <row r="74" spans="1:62" x14ac:dyDescent="0.3">
      <c r="A74" t="s">
        <v>886</v>
      </c>
      <c r="B74" t="s">
        <v>887</v>
      </c>
      <c r="C74" s="74"/>
      <c r="D74" s="17"/>
      <c r="E74" s="17"/>
      <c r="F74" s="17">
        <v>58.9</v>
      </c>
      <c r="G74" s="17">
        <v>16.7</v>
      </c>
      <c r="H74" s="17" t="s">
        <v>888</v>
      </c>
      <c r="I74" s="17" t="s">
        <v>800</v>
      </c>
      <c r="J74" s="17">
        <v>0.11</v>
      </c>
      <c r="K74" s="17">
        <v>2.6</v>
      </c>
      <c r="L74" s="17">
        <v>2.2000000000000002</v>
      </c>
      <c r="M74" s="17">
        <v>1.6</v>
      </c>
      <c r="N74" s="17">
        <v>3.6</v>
      </c>
      <c r="O74" s="77">
        <v>0.78</v>
      </c>
      <c r="P74" s="17">
        <v>0.16</v>
      </c>
      <c r="Q74" s="17" t="s">
        <v>800</v>
      </c>
      <c r="S74" s="66"/>
      <c r="T74" s="66"/>
      <c r="U74" s="66">
        <v>10</v>
      </c>
      <c r="V74" s="66">
        <v>580</v>
      </c>
      <c r="W74" s="66"/>
      <c r="X74" s="66"/>
      <c r="Y74" s="66"/>
      <c r="Z74" s="66">
        <v>19</v>
      </c>
      <c r="AA74" s="66">
        <v>90</v>
      </c>
      <c r="AB74" s="66"/>
      <c r="AC74" s="66">
        <v>45</v>
      </c>
      <c r="AO74">
        <v>850</v>
      </c>
      <c r="AP74">
        <v>18</v>
      </c>
      <c r="AR74">
        <v>68</v>
      </c>
      <c r="AS74">
        <v>22</v>
      </c>
      <c r="AU74">
        <v>140</v>
      </c>
      <c r="AY74">
        <v>300</v>
      </c>
      <c r="BB74">
        <v>12</v>
      </c>
      <c r="BD74">
        <v>3.7</v>
      </c>
      <c r="BG74">
        <v>41</v>
      </c>
      <c r="BI74">
        <v>95</v>
      </c>
      <c r="BJ74">
        <v>160</v>
      </c>
    </row>
  </sheetData>
  <phoneticPr fontId="5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75"/>
  <sheetViews>
    <sheetView workbookViewId="0">
      <selection activeCell="P22" sqref="P22"/>
    </sheetView>
  </sheetViews>
  <sheetFormatPr baseColWidth="10" defaultRowHeight="14.4" x14ac:dyDescent="0.3"/>
  <cols>
    <col min="1" max="256" width="9.109375" customWidth="1"/>
  </cols>
  <sheetData>
    <row r="1" spans="1:13" x14ac:dyDescent="0.3">
      <c r="A1" t="s">
        <v>333</v>
      </c>
    </row>
    <row r="2" spans="1:13" x14ac:dyDescent="0.3">
      <c r="B2" t="s">
        <v>334</v>
      </c>
      <c r="C2" t="s">
        <v>64</v>
      </c>
      <c r="D2" t="s">
        <v>335</v>
      </c>
      <c r="E2" t="s">
        <v>336</v>
      </c>
      <c r="F2" t="s">
        <v>337</v>
      </c>
      <c r="G2" t="s">
        <v>338</v>
      </c>
      <c r="H2" t="s">
        <v>339</v>
      </c>
      <c r="I2" t="s">
        <v>340</v>
      </c>
      <c r="J2" t="s">
        <v>341</v>
      </c>
      <c r="K2" t="s">
        <v>342</v>
      </c>
      <c r="L2" t="s">
        <v>343</v>
      </c>
      <c r="M2" t="s">
        <v>344</v>
      </c>
    </row>
    <row r="3" spans="1:13" x14ac:dyDescent="0.3">
      <c r="D3" t="s">
        <v>345</v>
      </c>
      <c r="E3" t="s">
        <v>345</v>
      </c>
      <c r="F3" t="s">
        <v>346</v>
      </c>
      <c r="H3" t="s">
        <v>347</v>
      </c>
      <c r="I3" t="s">
        <v>347</v>
      </c>
      <c r="J3" t="s">
        <v>347</v>
      </c>
      <c r="K3" t="s">
        <v>347</v>
      </c>
      <c r="L3" t="s">
        <v>347</v>
      </c>
      <c r="M3" t="s">
        <v>347</v>
      </c>
    </row>
    <row r="4" spans="1:13" x14ac:dyDescent="0.3">
      <c r="A4" t="s">
        <v>90</v>
      </c>
    </row>
    <row r="5" spans="1:13" x14ac:dyDescent="0.3">
      <c r="A5">
        <v>1</v>
      </c>
      <c r="B5" t="s">
        <v>94</v>
      </c>
      <c r="C5">
        <v>570</v>
      </c>
      <c r="D5" t="s">
        <v>151</v>
      </c>
      <c r="E5">
        <v>0.60182999999999998</v>
      </c>
      <c r="F5" t="s">
        <v>219</v>
      </c>
      <c r="G5" t="s">
        <v>282</v>
      </c>
      <c r="H5">
        <v>18.632000000000001</v>
      </c>
      <c r="I5">
        <v>15.561999999999999</v>
      </c>
      <c r="J5">
        <v>38.527000000000001</v>
      </c>
      <c r="K5">
        <v>16.079999999999998</v>
      </c>
      <c r="L5">
        <v>15.41</v>
      </c>
      <c r="M5">
        <v>36.130000000000003</v>
      </c>
    </row>
    <row r="6" spans="1:13" x14ac:dyDescent="0.3">
      <c r="A6">
        <v>2</v>
      </c>
      <c r="B6" t="s">
        <v>95</v>
      </c>
      <c r="C6">
        <v>570</v>
      </c>
      <c r="D6" t="s">
        <v>152</v>
      </c>
      <c r="E6">
        <v>0.66771999999999998</v>
      </c>
      <c r="F6" t="s">
        <v>220</v>
      </c>
      <c r="G6" t="s">
        <v>283</v>
      </c>
      <c r="H6">
        <v>20.265000000000001</v>
      </c>
      <c r="I6">
        <v>15.738</v>
      </c>
      <c r="J6">
        <v>40.109000000000002</v>
      </c>
      <c r="K6">
        <v>15.19</v>
      </c>
      <c r="L6">
        <v>15.44</v>
      </c>
      <c r="M6">
        <v>35</v>
      </c>
    </row>
    <row r="7" spans="1:13" x14ac:dyDescent="0.3">
      <c r="A7">
        <v>3</v>
      </c>
      <c r="B7" t="s">
        <v>63</v>
      </c>
      <c r="C7">
        <v>570</v>
      </c>
      <c r="D7" t="s">
        <v>153</v>
      </c>
      <c r="E7">
        <v>0.69691000000000003</v>
      </c>
      <c r="F7" t="s">
        <v>221</v>
      </c>
      <c r="G7" t="s">
        <v>284</v>
      </c>
      <c r="H7">
        <v>18.641999999999999</v>
      </c>
      <c r="I7">
        <v>15.605</v>
      </c>
      <c r="J7">
        <v>38.887</v>
      </c>
      <c r="K7">
        <v>18.09</v>
      </c>
      <c r="L7">
        <v>15.57</v>
      </c>
      <c r="M7">
        <v>38.35</v>
      </c>
    </row>
    <row r="8" spans="1:13" x14ac:dyDescent="0.3">
      <c r="A8">
        <v>4</v>
      </c>
      <c r="B8" t="s">
        <v>96</v>
      </c>
      <c r="C8">
        <v>560</v>
      </c>
      <c r="D8" t="s">
        <v>154</v>
      </c>
      <c r="E8">
        <v>0.69916</v>
      </c>
      <c r="F8" t="s">
        <v>222</v>
      </c>
      <c r="G8" t="s">
        <v>285</v>
      </c>
      <c r="H8">
        <v>19.646999999999998</v>
      </c>
      <c r="I8">
        <v>15.657</v>
      </c>
      <c r="J8">
        <v>39.807000000000002</v>
      </c>
      <c r="K8">
        <v>18.87</v>
      </c>
      <c r="L8">
        <v>15.61</v>
      </c>
      <c r="M8">
        <v>39</v>
      </c>
    </row>
    <row r="9" spans="1:13" x14ac:dyDescent="0.3">
      <c r="A9">
        <v>5</v>
      </c>
      <c r="B9" t="s">
        <v>97</v>
      </c>
      <c r="C9">
        <v>550</v>
      </c>
      <c r="D9" t="s">
        <v>155</v>
      </c>
      <c r="E9">
        <v>0.70699000000000001</v>
      </c>
      <c r="F9" t="s">
        <v>223</v>
      </c>
      <c r="G9" t="s">
        <v>286</v>
      </c>
      <c r="H9">
        <v>19.303999999999998</v>
      </c>
      <c r="I9">
        <v>15.685</v>
      </c>
      <c r="J9">
        <v>39.505000000000003</v>
      </c>
      <c r="K9">
        <v>18.809999999999999</v>
      </c>
      <c r="L9">
        <v>15.66</v>
      </c>
      <c r="M9">
        <v>38.93</v>
      </c>
    </row>
    <row r="10" spans="1:13" x14ac:dyDescent="0.3">
      <c r="A10">
        <v>6</v>
      </c>
      <c r="B10" t="s">
        <v>98</v>
      </c>
      <c r="C10">
        <v>550</v>
      </c>
      <c r="D10" t="s">
        <v>156</v>
      </c>
      <c r="E10">
        <v>0.70282</v>
      </c>
      <c r="F10" t="s">
        <v>224</v>
      </c>
      <c r="G10" t="s">
        <v>287</v>
      </c>
      <c r="H10">
        <v>18.504999999999999</v>
      </c>
      <c r="I10">
        <v>15.627000000000001</v>
      </c>
      <c r="J10">
        <v>38.430999999999997</v>
      </c>
      <c r="K10">
        <v>17.600000000000001</v>
      </c>
      <c r="L10">
        <v>15.57</v>
      </c>
      <c r="M10">
        <v>37.64</v>
      </c>
    </row>
    <row r="11" spans="1:13" x14ac:dyDescent="0.3">
      <c r="A11">
        <v>7</v>
      </c>
      <c r="B11" t="s">
        <v>99</v>
      </c>
      <c r="C11">
        <v>559</v>
      </c>
      <c r="D11" t="s">
        <v>157</v>
      </c>
      <c r="E11">
        <v>0.57506000000000002</v>
      </c>
      <c r="F11" t="s">
        <v>225</v>
      </c>
      <c r="G11" t="s">
        <v>288</v>
      </c>
      <c r="H11">
        <v>19.041</v>
      </c>
      <c r="I11">
        <v>15.632</v>
      </c>
      <c r="J11">
        <v>40.07</v>
      </c>
      <c r="K11">
        <v>17.079999999999998</v>
      </c>
      <c r="L11">
        <v>15.52</v>
      </c>
      <c r="M11">
        <v>37.659999999999997</v>
      </c>
    </row>
    <row r="12" spans="1:13" x14ac:dyDescent="0.3">
      <c r="A12">
        <v>8</v>
      </c>
      <c r="B12" t="s">
        <v>100</v>
      </c>
      <c r="C12">
        <v>530</v>
      </c>
      <c r="D12" t="s">
        <v>158</v>
      </c>
      <c r="E12">
        <v>0.70694000000000001</v>
      </c>
      <c r="F12" t="s">
        <v>226</v>
      </c>
      <c r="G12" t="s">
        <v>289</v>
      </c>
      <c r="H12">
        <v>19.173999999999999</v>
      </c>
      <c r="I12">
        <v>15.634</v>
      </c>
      <c r="J12">
        <v>39.097000000000001</v>
      </c>
      <c r="K12">
        <v>17.87</v>
      </c>
      <c r="L12">
        <v>15.56</v>
      </c>
      <c r="M12">
        <v>37.81</v>
      </c>
    </row>
    <row r="13" spans="1:13" x14ac:dyDescent="0.3">
      <c r="A13">
        <v>9</v>
      </c>
      <c r="B13" t="s">
        <v>101</v>
      </c>
      <c r="C13">
        <v>525</v>
      </c>
      <c r="D13" t="s">
        <v>159</v>
      </c>
      <c r="E13">
        <v>0.70723000000000003</v>
      </c>
      <c r="F13" t="s">
        <v>227</v>
      </c>
      <c r="G13" t="s">
        <v>290</v>
      </c>
    </row>
    <row r="14" spans="1:13" x14ac:dyDescent="0.3">
      <c r="A14">
        <v>10</v>
      </c>
      <c r="B14" t="s">
        <v>102</v>
      </c>
      <c r="C14">
        <v>495</v>
      </c>
      <c r="D14" t="s">
        <v>160</v>
      </c>
      <c r="E14">
        <v>0.59487000000000001</v>
      </c>
      <c r="F14" t="s">
        <v>228</v>
      </c>
      <c r="G14" t="s">
        <v>291</v>
      </c>
      <c r="H14">
        <v>18.582999999999998</v>
      </c>
      <c r="I14">
        <v>15.615</v>
      </c>
      <c r="J14">
        <v>38.988999999999997</v>
      </c>
      <c r="K14">
        <v>17.91</v>
      </c>
      <c r="L14">
        <v>15.58</v>
      </c>
      <c r="M14">
        <v>37.950000000000003</v>
      </c>
    </row>
    <row r="15" spans="1:13" x14ac:dyDescent="0.3">
      <c r="A15">
        <v>11</v>
      </c>
      <c r="B15" t="s">
        <v>103</v>
      </c>
      <c r="C15">
        <v>495</v>
      </c>
      <c r="D15" t="s">
        <v>161</v>
      </c>
      <c r="E15">
        <v>0.69381999999999999</v>
      </c>
      <c r="F15" t="s">
        <v>229</v>
      </c>
      <c r="G15" t="s">
        <v>292</v>
      </c>
      <c r="H15">
        <v>20.032</v>
      </c>
      <c r="I15">
        <v>15.725</v>
      </c>
      <c r="J15">
        <v>42.054000000000002</v>
      </c>
      <c r="K15">
        <v>19.13</v>
      </c>
      <c r="L15">
        <v>15.67</v>
      </c>
      <c r="M15">
        <v>40.76</v>
      </c>
    </row>
    <row r="16" spans="1:13" x14ac:dyDescent="0.3">
      <c r="A16">
        <v>12</v>
      </c>
      <c r="B16" t="s">
        <v>104</v>
      </c>
      <c r="C16">
        <v>492</v>
      </c>
      <c r="D16" t="s">
        <v>162</v>
      </c>
      <c r="E16">
        <v>0.71252000000000004</v>
      </c>
      <c r="F16" t="s">
        <v>230</v>
      </c>
      <c r="G16" t="s">
        <v>288</v>
      </c>
      <c r="H16">
        <v>22.782</v>
      </c>
      <c r="I16">
        <v>15.853999999999999</v>
      </c>
      <c r="J16">
        <v>40.616</v>
      </c>
      <c r="K16">
        <v>14.09</v>
      </c>
      <c r="L16">
        <v>15.36</v>
      </c>
      <c r="M16">
        <v>34.57</v>
      </c>
    </row>
    <row r="17" spans="1:13" x14ac:dyDescent="0.3">
      <c r="A17">
        <v>13</v>
      </c>
      <c r="B17">
        <v>82070</v>
      </c>
      <c r="C17">
        <v>495</v>
      </c>
      <c r="D17" t="s">
        <v>163</v>
      </c>
      <c r="E17">
        <v>0.48471999999999998</v>
      </c>
      <c r="F17" t="s">
        <v>231</v>
      </c>
      <c r="G17" t="s">
        <v>293</v>
      </c>
      <c r="H17">
        <v>18.992000000000001</v>
      </c>
      <c r="I17">
        <v>15.666</v>
      </c>
      <c r="J17">
        <v>39.970999999999997</v>
      </c>
      <c r="K17">
        <v>17.73</v>
      </c>
      <c r="L17">
        <v>15.59</v>
      </c>
      <c r="M17">
        <v>38.04</v>
      </c>
    </row>
    <row r="18" spans="1:13" x14ac:dyDescent="0.3">
      <c r="A18">
        <v>14</v>
      </c>
      <c r="B18" t="s">
        <v>105</v>
      </c>
      <c r="C18">
        <v>495</v>
      </c>
      <c r="D18" t="s">
        <v>164</v>
      </c>
      <c r="E18">
        <v>0.69115000000000004</v>
      </c>
      <c r="F18" t="s">
        <v>232</v>
      </c>
      <c r="G18" t="s">
        <v>294</v>
      </c>
      <c r="H18">
        <v>26.03</v>
      </c>
      <c r="I18">
        <v>16.059999999999999</v>
      </c>
      <c r="J18">
        <v>45.536999999999999</v>
      </c>
      <c r="K18">
        <v>11.66</v>
      </c>
      <c r="L18">
        <v>15.24</v>
      </c>
      <c r="M18">
        <v>37.299999999999997</v>
      </c>
    </row>
    <row r="19" spans="1:13" x14ac:dyDescent="0.3">
      <c r="A19">
        <v>15</v>
      </c>
      <c r="B19" t="s">
        <v>72</v>
      </c>
      <c r="C19">
        <v>495</v>
      </c>
      <c r="D19" t="s">
        <v>165</v>
      </c>
      <c r="E19">
        <v>0.37420999999999999</v>
      </c>
      <c r="F19" t="s">
        <v>233</v>
      </c>
      <c r="G19" t="s">
        <v>292</v>
      </c>
      <c r="H19">
        <v>21.23</v>
      </c>
      <c r="I19">
        <v>15.802</v>
      </c>
      <c r="J19">
        <v>46.012</v>
      </c>
      <c r="K19">
        <v>12.5</v>
      </c>
      <c r="L19">
        <v>15.3</v>
      </c>
      <c r="M19">
        <v>39.99</v>
      </c>
    </row>
    <row r="20" spans="1:13" x14ac:dyDescent="0.3">
      <c r="A20">
        <v>16</v>
      </c>
      <c r="B20" t="s">
        <v>106</v>
      </c>
      <c r="C20">
        <v>493</v>
      </c>
      <c r="D20" t="s">
        <v>166</v>
      </c>
      <c r="E20">
        <v>0.63892000000000004</v>
      </c>
      <c r="F20" t="s">
        <v>234</v>
      </c>
      <c r="G20" t="s">
        <v>291</v>
      </c>
      <c r="H20">
        <v>20.849</v>
      </c>
      <c r="I20">
        <v>15.798</v>
      </c>
      <c r="J20">
        <v>44.945999999999998</v>
      </c>
      <c r="K20">
        <v>16.63</v>
      </c>
      <c r="L20">
        <v>15.56</v>
      </c>
      <c r="M20">
        <v>39.94</v>
      </c>
    </row>
    <row r="21" spans="1:13" x14ac:dyDescent="0.3">
      <c r="A21">
        <v>17</v>
      </c>
      <c r="B21" t="s">
        <v>107</v>
      </c>
      <c r="C21">
        <v>493</v>
      </c>
      <c r="D21" t="s">
        <v>167</v>
      </c>
      <c r="E21">
        <v>0.65147999999999995</v>
      </c>
      <c r="F21" t="s">
        <v>235</v>
      </c>
      <c r="G21" t="s">
        <v>295</v>
      </c>
      <c r="H21">
        <v>22.858000000000001</v>
      </c>
      <c r="I21">
        <v>15.898999999999999</v>
      </c>
      <c r="J21">
        <v>49.106000000000002</v>
      </c>
      <c r="K21">
        <v>12.78</v>
      </c>
      <c r="L21">
        <v>15.32</v>
      </c>
      <c r="M21">
        <v>35.21</v>
      </c>
    </row>
    <row r="22" spans="1:13" x14ac:dyDescent="0.3">
      <c r="A22">
        <v>18</v>
      </c>
      <c r="B22" t="s">
        <v>108</v>
      </c>
      <c r="C22">
        <v>490</v>
      </c>
      <c r="D22" t="s">
        <v>168</v>
      </c>
      <c r="E22">
        <v>0.49487999999999999</v>
      </c>
      <c r="F22" t="s">
        <v>236</v>
      </c>
      <c r="G22" t="s">
        <v>295</v>
      </c>
      <c r="H22">
        <v>22.533999999999999</v>
      </c>
      <c r="I22">
        <v>15.875999999999999</v>
      </c>
      <c r="J22">
        <v>45.866999999999997</v>
      </c>
      <c r="K22">
        <v>15.17</v>
      </c>
      <c r="L22">
        <v>15.46</v>
      </c>
      <c r="M22">
        <v>39.39</v>
      </c>
    </row>
    <row r="23" spans="1:13" x14ac:dyDescent="0.3">
      <c r="A23">
        <v>19</v>
      </c>
      <c r="B23" t="s">
        <v>109</v>
      </c>
      <c r="C23">
        <v>490</v>
      </c>
      <c r="D23" t="s">
        <v>169</v>
      </c>
      <c r="E23">
        <v>0.59943999999999997</v>
      </c>
      <c r="F23" t="s">
        <v>237</v>
      </c>
      <c r="G23" t="s">
        <v>296</v>
      </c>
      <c r="H23">
        <v>22.082999999999998</v>
      </c>
      <c r="I23">
        <v>15.845000000000001</v>
      </c>
      <c r="J23">
        <v>47.125999999999998</v>
      </c>
      <c r="K23">
        <v>14.36</v>
      </c>
      <c r="L23">
        <v>15.41</v>
      </c>
      <c r="M23">
        <v>36.44</v>
      </c>
    </row>
    <row r="24" spans="1:13" x14ac:dyDescent="0.3">
      <c r="A24">
        <v>20</v>
      </c>
      <c r="B24" t="s">
        <v>110</v>
      </c>
      <c r="C24">
        <v>488</v>
      </c>
      <c r="D24" t="s">
        <v>170</v>
      </c>
      <c r="E24">
        <v>0.68976999999999999</v>
      </c>
      <c r="F24" t="s">
        <v>238</v>
      </c>
      <c r="G24" t="s">
        <v>297</v>
      </c>
      <c r="H24">
        <v>20.007000000000001</v>
      </c>
      <c r="I24">
        <v>15.759</v>
      </c>
      <c r="J24">
        <v>42.292999999999999</v>
      </c>
      <c r="K24">
        <v>14.55</v>
      </c>
      <c r="L24">
        <v>15.45</v>
      </c>
      <c r="M24">
        <v>36.64</v>
      </c>
    </row>
    <row r="25" spans="1:13" x14ac:dyDescent="0.3">
      <c r="A25">
        <v>21</v>
      </c>
      <c r="B25" t="s">
        <v>111</v>
      </c>
      <c r="C25">
        <v>480</v>
      </c>
      <c r="D25" t="s">
        <v>171</v>
      </c>
      <c r="E25">
        <v>0.71209</v>
      </c>
      <c r="F25" t="s">
        <v>239</v>
      </c>
      <c r="G25" t="s">
        <v>298</v>
      </c>
      <c r="H25">
        <v>21.544</v>
      </c>
      <c r="I25">
        <v>15.87</v>
      </c>
      <c r="J25">
        <v>42.942</v>
      </c>
      <c r="K25">
        <v>19.09</v>
      </c>
      <c r="L25">
        <v>15.73</v>
      </c>
      <c r="M25">
        <v>37.869999999999997</v>
      </c>
    </row>
    <row r="26" spans="1:13" x14ac:dyDescent="0.3">
      <c r="B26" t="s">
        <v>112</v>
      </c>
      <c r="C26">
        <v>480</v>
      </c>
      <c r="D26" t="s">
        <v>172</v>
      </c>
      <c r="E26">
        <v>0.71214</v>
      </c>
      <c r="F26" t="s">
        <v>240</v>
      </c>
      <c r="G26" t="s">
        <v>298</v>
      </c>
    </row>
    <row r="27" spans="1:13" x14ac:dyDescent="0.3">
      <c r="A27">
        <v>22</v>
      </c>
      <c r="B27">
        <v>5225</v>
      </c>
      <c r="C27">
        <v>480</v>
      </c>
      <c r="D27" t="s">
        <v>173</v>
      </c>
      <c r="E27">
        <v>0.71059000000000005</v>
      </c>
      <c r="F27" t="s">
        <v>241</v>
      </c>
      <c r="G27" t="s">
        <v>299</v>
      </c>
      <c r="H27">
        <v>19.852</v>
      </c>
      <c r="I27">
        <v>15.736000000000001</v>
      </c>
      <c r="J27">
        <v>41.027999999999999</v>
      </c>
      <c r="K27">
        <v>19.47</v>
      </c>
      <c r="L27">
        <v>15.71</v>
      </c>
      <c r="M27">
        <v>40.21</v>
      </c>
    </row>
    <row r="28" spans="1:13" x14ac:dyDescent="0.3">
      <c r="A28">
        <v>23</v>
      </c>
      <c r="B28" t="s">
        <v>113</v>
      </c>
      <c r="C28">
        <v>480</v>
      </c>
      <c r="D28" t="s">
        <v>174</v>
      </c>
      <c r="E28">
        <v>0.71203000000000005</v>
      </c>
      <c r="F28" t="s">
        <v>242</v>
      </c>
      <c r="G28" t="s">
        <v>300</v>
      </c>
      <c r="H28">
        <v>23.138000000000002</v>
      </c>
      <c r="I28">
        <v>15.933999999999999</v>
      </c>
      <c r="J28">
        <v>45.832999999999998</v>
      </c>
      <c r="K28">
        <v>21.86</v>
      </c>
      <c r="L28">
        <v>15.86</v>
      </c>
      <c r="M28">
        <v>44.03</v>
      </c>
    </row>
    <row r="29" spans="1:13" x14ac:dyDescent="0.3">
      <c r="A29">
        <v>24</v>
      </c>
      <c r="B29" t="s">
        <v>114</v>
      </c>
      <c r="C29">
        <v>480</v>
      </c>
      <c r="D29" t="s">
        <v>175</v>
      </c>
      <c r="E29">
        <v>0.70955000000000001</v>
      </c>
      <c r="F29" t="s">
        <v>239</v>
      </c>
      <c r="G29" t="s">
        <v>300</v>
      </c>
      <c r="H29">
        <v>19.55</v>
      </c>
      <c r="I29">
        <v>15.760999999999999</v>
      </c>
      <c r="J29">
        <v>41.877000000000002</v>
      </c>
      <c r="K29">
        <v>15.58</v>
      </c>
      <c r="L29">
        <v>15.54</v>
      </c>
      <c r="M29">
        <v>34.65</v>
      </c>
    </row>
    <row r="30" spans="1:13" x14ac:dyDescent="0.3">
      <c r="A30">
        <v>25</v>
      </c>
      <c r="B30" t="s">
        <v>115</v>
      </c>
      <c r="C30">
        <v>480</v>
      </c>
      <c r="D30" t="s">
        <v>176</v>
      </c>
      <c r="E30">
        <v>0.70872999999999997</v>
      </c>
      <c r="F30" t="s">
        <v>243</v>
      </c>
      <c r="G30" t="s">
        <v>301</v>
      </c>
      <c r="H30">
        <v>22.922000000000001</v>
      </c>
      <c r="I30">
        <v>15.932</v>
      </c>
      <c r="J30">
        <v>48.395000000000003</v>
      </c>
      <c r="K30">
        <v>21.34</v>
      </c>
      <c r="L30">
        <v>15.84</v>
      </c>
      <c r="M30">
        <v>45.68</v>
      </c>
    </row>
    <row r="31" spans="1:13" x14ac:dyDescent="0.3">
      <c r="A31">
        <v>26</v>
      </c>
      <c r="B31" t="s">
        <v>116</v>
      </c>
      <c r="C31">
        <v>480</v>
      </c>
      <c r="D31" t="s">
        <v>177</v>
      </c>
      <c r="E31">
        <v>0.70071000000000006</v>
      </c>
      <c r="F31" t="s">
        <v>244</v>
      </c>
      <c r="G31" t="s">
        <v>302</v>
      </c>
      <c r="H31">
        <v>21.18</v>
      </c>
      <c r="I31">
        <v>15.821</v>
      </c>
      <c r="J31">
        <v>45.4</v>
      </c>
      <c r="K31">
        <v>19.66</v>
      </c>
      <c r="L31">
        <v>15.74</v>
      </c>
      <c r="M31">
        <v>43.18</v>
      </c>
    </row>
    <row r="32" spans="1:13" x14ac:dyDescent="0.3">
      <c r="A32">
        <v>27</v>
      </c>
      <c r="B32" t="s">
        <v>117</v>
      </c>
      <c r="C32">
        <v>470</v>
      </c>
      <c r="D32" t="s">
        <v>178</v>
      </c>
      <c r="E32">
        <v>0.71126999999999996</v>
      </c>
      <c r="F32" t="s">
        <v>245</v>
      </c>
      <c r="G32" t="s">
        <v>303</v>
      </c>
      <c r="H32">
        <v>19.117000000000001</v>
      </c>
      <c r="I32">
        <v>15.792999999999999</v>
      </c>
      <c r="J32">
        <v>40.735999999999997</v>
      </c>
      <c r="K32">
        <v>16.829999999999998</v>
      </c>
      <c r="L32">
        <v>15.66</v>
      </c>
      <c r="M32">
        <v>34.89</v>
      </c>
    </row>
    <row r="33" spans="1:13" x14ac:dyDescent="0.3">
      <c r="A33">
        <v>28</v>
      </c>
      <c r="B33">
        <v>5252</v>
      </c>
      <c r="C33">
        <v>470</v>
      </c>
      <c r="D33" t="s">
        <v>179</v>
      </c>
      <c r="E33">
        <v>0.71648000000000001</v>
      </c>
      <c r="F33" t="s">
        <v>246</v>
      </c>
      <c r="G33" t="s">
        <v>304</v>
      </c>
      <c r="H33">
        <v>26.692</v>
      </c>
      <c r="I33">
        <v>16.155999999999999</v>
      </c>
      <c r="J33">
        <v>43.47</v>
      </c>
      <c r="K33">
        <v>25.06</v>
      </c>
      <c r="L33">
        <v>16.059999999999999</v>
      </c>
      <c r="M33">
        <v>39.43</v>
      </c>
    </row>
    <row r="34" spans="1:13" x14ac:dyDescent="0.3">
      <c r="A34">
        <v>29</v>
      </c>
      <c r="B34" t="s">
        <v>118</v>
      </c>
      <c r="C34">
        <v>470</v>
      </c>
      <c r="D34" t="s">
        <v>180</v>
      </c>
      <c r="E34">
        <v>0.71777000000000002</v>
      </c>
      <c r="F34" t="s">
        <v>247</v>
      </c>
      <c r="G34" t="s">
        <v>305</v>
      </c>
      <c r="H34">
        <v>18.931000000000001</v>
      </c>
      <c r="I34">
        <v>15.672000000000001</v>
      </c>
      <c r="J34">
        <v>39.286000000000001</v>
      </c>
      <c r="K34">
        <v>8.65</v>
      </c>
      <c r="L34">
        <v>15.09</v>
      </c>
      <c r="M34">
        <v>31.05</v>
      </c>
    </row>
    <row r="35" spans="1:13" x14ac:dyDescent="0.3">
      <c r="A35">
        <v>30</v>
      </c>
      <c r="B35" t="s">
        <v>119</v>
      </c>
      <c r="C35">
        <v>470</v>
      </c>
      <c r="D35" t="s">
        <v>181</v>
      </c>
      <c r="E35">
        <v>0.71447000000000005</v>
      </c>
      <c r="F35" t="s">
        <v>248</v>
      </c>
      <c r="G35" t="s">
        <v>306</v>
      </c>
      <c r="H35">
        <v>19.704999999999998</v>
      </c>
      <c r="I35">
        <v>15.772</v>
      </c>
      <c r="J35">
        <v>40.347999999999999</v>
      </c>
      <c r="K35">
        <v>18.84</v>
      </c>
      <c r="L35">
        <v>15.72</v>
      </c>
      <c r="M35">
        <v>38.92</v>
      </c>
    </row>
    <row r="36" spans="1:13" x14ac:dyDescent="0.3">
      <c r="A36">
        <v>31</v>
      </c>
      <c r="B36" t="s">
        <v>120</v>
      </c>
      <c r="C36">
        <v>445</v>
      </c>
      <c r="D36" t="s">
        <v>182</v>
      </c>
      <c r="E36">
        <v>0.71184000000000003</v>
      </c>
      <c r="F36" t="s">
        <v>249</v>
      </c>
      <c r="G36" t="s">
        <v>300</v>
      </c>
      <c r="H36">
        <v>18.706</v>
      </c>
      <c r="I36">
        <v>15.725</v>
      </c>
      <c r="J36">
        <v>39.131</v>
      </c>
      <c r="K36">
        <v>18.100000000000001</v>
      </c>
      <c r="L36">
        <v>15.69</v>
      </c>
      <c r="M36">
        <v>38.19</v>
      </c>
    </row>
    <row r="37" spans="1:13" x14ac:dyDescent="0.3">
      <c r="A37">
        <v>32</v>
      </c>
      <c r="B37" t="s">
        <v>121</v>
      </c>
      <c r="C37">
        <v>445</v>
      </c>
      <c r="D37" t="s">
        <v>183</v>
      </c>
      <c r="E37">
        <v>0.71052000000000004</v>
      </c>
      <c r="F37" t="s">
        <v>250</v>
      </c>
      <c r="G37" t="s">
        <v>307</v>
      </c>
      <c r="H37">
        <v>19.286000000000001</v>
      </c>
      <c r="I37">
        <v>15.718999999999999</v>
      </c>
      <c r="J37">
        <v>41.283000000000001</v>
      </c>
      <c r="K37">
        <v>18.309999999999999</v>
      </c>
      <c r="L37">
        <v>15.66</v>
      </c>
      <c r="M37">
        <v>39.479999999999997</v>
      </c>
    </row>
    <row r="38" spans="1:13" x14ac:dyDescent="0.3">
      <c r="A38">
        <v>33</v>
      </c>
      <c r="B38" t="s">
        <v>73</v>
      </c>
      <c r="C38">
        <v>445</v>
      </c>
      <c r="D38" t="s">
        <v>184</v>
      </c>
      <c r="E38">
        <v>0.70650999999999997</v>
      </c>
      <c r="F38" t="s">
        <v>251</v>
      </c>
      <c r="G38" t="s">
        <v>308</v>
      </c>
    </row>
    <row r="39" spans="1:13" x14ac:dyDescent="0.3">
      <c r="A39">
        <v>34</v>
      </c>
      <c r="B39" t="s">
        <v>122</v>
      </c>
      <c r="C39">
        <v>425</v>
      </c>
      <c r="D39" t="s">
        <v>185</v>
      </c>
      <c r="E39">
        <v>0.70655999999999997</v>
      </c>
      <c r="F39" t="s">
        <v>252</v>
      </c>
      <c r="G39" t="s">
        <v>309</v>
      </c>
      <c r="H39">
        <v>19.623000000000001</v>
      </c>
      <c r="I39">
        <v>15.688000000000001</v>
      </c>
      <c r="J39">
        <v>37.558999999999997</v>
      </c>
      <c r="K39">
        <v>5.73</v>
      </c>
      <c r="L39">
        <v>14.92</v>
      </c>
      <c r="M39">
        <v>35.47</v>
      </c>
    </row>
    <row r="40" spans="1:13" x14ac:dyDescent="0.3">
      <c r="A40">
        <v>35</v>
      </c>
      <c r="B40" t="s">
        <v>123</v>
      </c>
      <c r="C40">
        <v>420</v>
      </c>
      <c r="D40" t="s">
        <v>186</v>
      </c>
      <c r="E40">
        <v>0.69433999999999996</v>
      </c>
      <c r="F40" t="s">
        <v>253</v>
      </c>
      <c r="G40" t="s">
        <v>305</v>
      </c>
      <c r="H40">
        <v>19.312999999999999</v>
      </c>
      <c r="I40">
        <v>15.728999999999999</v>
      </c>
      <c r="J40">
        <v>38.609000000000002</v>
      </c>
      <c r="K40">
        <v>18.61</v>
      </c>
      <c r="L40">
        <v>15.69</v>
      </c>
      <c r="M40">
        <v>38.35</v>
      </c>
    </row>
    <row r="41" spans="1:13" x14ac:dyDescent="0.3">
      <c r="A41">
        <v>36</v>
      </c>
      <c r="B41" s="4">
        <v>39998</v>
      </c>
      <c r="C41">
        <v>415</v>
      </c>
      <c r="D41" t="s">
        <v>187</v>
      </c>
      <c r="E41">
        <v>0.68637999999999999</v>
      </c>
      <c r="F41" t="s">
        <v>254</v>
      </c>
      <c r="G41" t="s">
        <v>310</v>
      </c>
      <c r="H41">
        <v>19.998000000000001</v>
      </c>
      <c r="I41">
        <v>15.798</v>
      </c>
      <c r="J41">
        <v>38.835000000000001</v>
      </c>
      <c r="K41">
        <v>18.100000000000001</v>
      </c>
      <c r="L41">
        <v>15.69</v>
      </c>
      <c r="M41">
        <v>38.28</v>
      </c>
    </row>
    <row r="42" spans="1:13" x14ac:dyDescent="0.3">
      <c r="A42">
        <v>37</v>
      </c>
      <c r="B42" t="s">
        <v>124</v>
      </c>
      <c r="C42">
        <v>410</v>
      </c>
      <c r="D42" t="s">
        <v>188</v>
      </c>
      <c r="E42">
        <v>0.70931999999999995</v>
      </c>
      <c r="F42" t="s">
        <v>255</v>
      </c>
      <c r="G42" t="s">
        <v>311</v>
      </c>
      <c r="H42">
        <v>19.428000000000001</v>
      </c>
      <c r="I42">
        <v>15.762</v>
      </c>
      <c r="J42">
        <v>41.289000000000001</v>
      </c>
      <c r="K42">
        <v>18.39</v>
      </c>
      <c r="L42">
        <v>15.7</v>
      </c>
      <c r="M42">
        <v>37.15</v>
      </c>
    </row>
    <row r="43" spans="1:13" x14ac:dyDescent="0.3">
      <c r="A43">
        <v>38</v>
      </c>
      <c r="B43" t="s">
        <v>74</v>
      </c>
      <c r="C43">
        <v>400</v>
      </c>
      <c r="D43" t="s">
        <v>189</v>
      </c>
      <c r="E43">
        <v>0.71138999999999997</v>
      </c>
      <c r="F43" t="s">
        <v>256</v>
      </c>
      <c r="G43" t="s">
        <v>312</v>
      </c>
      <c r="H43">
        <v>18.882000000000001</v>
      </c>
      <c r="I43">
        <v>15.672000000000001</v>
      </c>
      <c r="J43">
        <v>39.277000000000001</v>
      </c>
      <c r="K43">
        <v>17.43</v>
      </c>
      <c r="L43">
        <v>15.59</v>
      </c>
      <c r="M43">
        <v>35.25</v>
      </c>
    </row>
    <row r="44" spans="1:13" x14ac:dyDescent="0.3">
      <c r="A44">
        <v>39</v>
      </c>
      <c r="B44" t="s">
        <v>125</v>
      </c>
      <c r="C44">
        <v>393</v>
      </c>
      <c r="D44" t="s">
        <v>190</v>
      </c>
      <c r="E44">
        <v>0.71209999999999996</v>
      </c>
      <c r="F44" t="s">
        <v>257</v>
      </c>
      <c r="G44" t="s">
        <v>313</v>
      </c>
      <c r="H44">
        <v>19.515999999999998</v>
      </c>
      <c r="I44">
        <v>15.753</v>
      </c>
      <c r="J44">
        <v>42.420999999999999</v>
      </c>
      <c r="K44">
        <v>18.010000000000002</v>
      </c>
      <c r="L44">
        <v>15.67</v>
      </c>
      <c r="M44">
        <v>36.82</v>
      </c>
    </row>
    <row r="45" spans="1:13" x14ac:dyDescent="0.3">
      <c r="A45">
        <v>40</v>
      </c>
      <c r="B45" t="s">
        <v>126</v>
      </c>
      <c r="C45">
        <v>384</v>
      </c>
      <c r="D45" t="s">
        <v>191</v>
      </c>
      <c r="E45">
        <v>0.71199000000000001</v>
      </c>
      <c r="F45" t="s">
        <v>258</v>
      </c>
      <c r="G45" t="s">
        <v>307</v>
      </c>
      <c r="H45">
        <v>18.925000000000001</v>
      </c>
      <c r="I45">
        <v>15.762</v>
      </c>
      <c r="J45">
        <v>38.996000000000002</v>
      </c>
      <c r="K45">
        <v>18.22</v>
      </c>
      <c r="L45">
        <v>15.72</v>
      </c>
      <c r="M45">
        <v>38.51</v>
      </c>
    </row>
    <row r="46" spans="1:13" x14ac:dyDescent="0.3">
      <c r="A46">
        <v>41</v>
      </c>
      <c r="B46" t="s">
        <v>127</v>
      </c>
      <c r="C46">
        <v>380</v>
      </c>
      <c r="D46" t="s">
        <v>192</v>
      </c>
      <c r="E46">
        <v>0.70916000000000001</v>
      </c>
      <c r="F46" t="s">
        <v>259</v>
      </c>
      <c r="G46" t="s">
        <v>314</v>
      </c>
      <c r="H46">
        <v>20.216999999999999</v>
      </c>
      <c r="I46">
        <v>15.784000000000001</v>
      </c>
      <c r="J46">
        <v>41.162999999999997</v>
      </c>
      <c r="K46">
        <v>17.510000000000002</v>
      </c>
      <c r="L46">
        <v>15.64</v>
      </c>
      <c r="M46">
        <v>35.700000000000003</v>
      </c>
    </row>
    <row r="47" spans="1:13" x14ac:dyDescent="0.3">
      <c r="A47">
        <v>42</v>
      </c>
      <c r="B47" t="s">
        <v>128</v>
      </c>
      <c r="C47">
        <v>380</v>
      </c>
      <c r="D47" t="s">
        <v>193</v>
      </c>
      <c r="E47">
        <v>0.68154999999999999</v>
      </c>
      <c r="F47" t="s">
        <v>260</v>
      </c>
      <c r="G47" t="s">
        <v>315</v>
      </c>
      <c r="H47">
        <v>18.341999999999999</v>
      </c>
      <c r="I47">
        <v>15.647</v>
      </c>
      <c r="J47">
        <v>38.563000000000002</v>
      </c>
      <c r="K47">
        <v>17.62</v>
      </c>
      <c r="L47">
        <v>15.61</v>
      </c>
      <c r="M47">
        <v>37.33</v>
      </c>
    </row>
    <row r="48" spans="1:13" x14ac:dyDescent="0.3">
      <c r="A48">
        <v>43</v>
      </c>
      <c r="B48" t="s">
        <v>129</v>
      </c>
      <c r="C48">
        <v>375</v>
      </c>
      <c r="D48" t="s">
        <v>194</v>
      </c>
      <c r="E48">
        <v>0.70743</v>
      </c>
      <c r="F48" t="s">
        <v>261</v>
      </c>
      <c r="G48" t="s">
        <v>316</v>
      </c>
      <c r="H48">
        <v>19.233000000000001</v>
      </c>
      <c r="I48">
        <v>15.725</v>
      </c>
      <c r="J48">
        <v>39.110999999999997</v>
      </c>
      <c r="K48">
        <v>17.62</v>
      </c>
      <c r="L48">
        <v>15.64</v>
      </c>
      <c r="M48">
        <v>37.53</v>
      </c>
    </row>
    <row r="49" spans="1:13" x14ac:dyDescent="0.3">
      <c r="A49">
        <v>44</v>
      </c>
      <c r="B49" t="s">
        <v>75</v>
      </c>
      <c r="C49">
        <v>365</v>
      </c>
      <c r="D49" t="s">
        <v>195</v>
      </c>
      <c r="E49">
        <v>0.70938000000000001</v>
      </c>
      <c r="F49" t="s">
        <v>252</v>
      </c>
      <c r="G49" t="s">
        <v>317</v>
      </c>
      <c r="H49">
        <v>19.920999999999999</v>
      </c>
      <c r="I49">
        <v>15.803000000000001</v>
      </c>
      <c r="J49">
        <v>41.652000000000001</v>
      </c>
      <c r="K49">
        <v>17.87</v>
      </c>
      <c r="L49">
        <v>15.69</v>
      </c>
      <c r="M49">
        <v>37.64</v>
      </c>
    </row>
    <row r="50" spans="1:13" x14ac:dyDescent="0.3">
      <c r="A50">
        <v>45</v>
      </c>
      <c r="B50" t="s">
        <v>130</v>
      </c>
      <c r="C50">
        <v>362</v>
      </c>
      <c r="D50" t="s">
        <v>196</v>
      </c>
      <c r="E50">
        <v>0.71304000000000001</v>
      </c>
      <c r="F50" t="s">
        <v>262</v>
      </c>
      <c r="G50" t="s">
        <v>318</v>
      </c>
      <c r="H50">
        <v>18.998999999999999</v>
      </c>
      <c r="I50">
        <v>15.715999999999999</v>
      </c>
      <c r="J50">
        <v>40.064999999999998</v>
      </c>
      <c r="K50">
        <v>18.09</v>
      </c>
      <c r="L50">
        <v>15.67</v>
      </c>
      <c r="M50">
        <v>38</v>
      </c>
    </row>
    <row r="51" spans="1:13" x14ac:dyDescent="0.3">
      <c r="A51">
        <v>46</v>
      </c>
      <c r="B51" t="s">
        <v>131</v>
      </c>
      <c r="C51">
        <v>361</v>
      </c>
      <c r="D51" t="s">
        <v>197</v>
      </c>
      <c r="E51">
        <v>0.71304000000000001</v>
      </c>
      <c r="F51" t="s">
        <v>263</v>
      </c>
      <c r="G51" t="s">
        <v>319</v>
      </c>
      <c r="H51">
        <v>22.244</v>
      </c>
      <c r="I51">
        <v>15.917999999999999</v>
      </c>
      <c r="J51">
        <v>44.637</v>
      </c>
      <c r="K51">
        <v>17.89</v>
      </c>
      <c r="L51">
        <v>15.68</v>
      </c>
      <c r="M51">
        <v>37.33</v>
      </c>
    </row>
    <row r="52" spans="1:13" x14ac:dyDescent="0.3">
      <c r="A52">
        <v>47</v>
      </c>
      <c r="B52" t="s">
        <v>132</v>
      </c>
      <c r="C52">
        <v>360</v>
      </c>
      <c r="D52" t="s">
        <v>198</v>
      </c>
      <c r="E52">
        <v>0.71250000000000002</v>
      </c>
      <c r="F52" t="s">
        <v>264</v>
      </c>
      <c r="G52" t="s">
        <v>320</v>
      </c>
      <c r="H52">
        <v>19.103999999999999</v>
      </c>
      <c r="I52">
        <v>15.733000000000001</v>
      </c>
      <c r="J52">
        <v>40.320999999999998</v>
      </c>
      <c r="K52">
        <v>18.25</v>
      </c>
      <c r="L52">
        <v>15.69</v>
      </c>
      <c r="M52">
        <v>38.25</v>
      </c>
    </row>
    <row r="53" spans="1:13" x14ac:dyDescent="0.3">
      <c r="A53">
        <v>48</v>
      </c>
      <c r="B53" t="s">
        <v>133</v>
      </c>
      <c r="C53">
        <v>360</v>
      </c>
      <c r="D53" t="s">
        <v>199</v>
      </c>
      <c r="E53">
        <v>0.71175999999999995</v>
      </c>
      <c r="F53" t="s">
        <v>265</v>
      </c>
      <c r="G53" t="s">
        <v>298</v>
      </c>
      <c r="H53">
        <v>21.97</v>
      </c>
      <c r="I53">
        <v>15.853999999999999</v>
      </c>
      <c r="J53">
        <v>43.393000000000001</v>
      </c>
      <c r="K53">
        <v>15.86</v>
      </c>
      <c r="L53">
        <v>15.53</v>
      </c>
      <c r="M53">
        <v>33.6</v>
      </c>
    </row>
    <row r="54" spans="1:13" x14ac:dyDescent="0.3">
      <c r="A54">
        <v>49</v>
      </c>
      <c r="B54" t="s">
        <v>134</v>
      </c>
      <c r="C54">
        <v>359</v>
      </c>
      <c r="D54" t="s">
        <v>200</v>
      </c>
      <c r="E54">
        <v>0.71260000000000001</v>
      </c>
      <c r="F54" t="s">
        <v>266</v>
      </c>
      <c r="G54" t="s">
        <v>304</v>
      </c>
      <c r="H54">
        <v>24.835999999999999</v>
      </c>
      <c r="I54">
        <v>16.111000000000001</v>
      </c>
      <c r="J54">
        <v>47.418999999999997</v>
      </c>
      <c r="K54">
        <v>18.29</v>
      </c>
      <c r="L54">
        <v>15.76</v>
      </c>
      <c r="M54">
        <v>36.200000000000003</v>
      </c>
    </row>
    <row r="55" spans="1:13" x14ac:dyDescent="0.3">
      <c r="A55">
        <v>50</v>
      </c>
      <c r="B55" t="s">
        <v>135</v>
      </c>
      <c r="C55">
        <v>359</v>
      </c>
      <c r="D55" t="s">
        <v>201</v>
      </c>
      <c r="E55">
        <v>0.71152000000000004</v>
      </c>
      <c r="F55" t="s">
        <v>267</v>
      </c>
      <c r="G55" t="s">
        <v>321</v>
      </c>
      <c r="H55">
        <v>22.143999999999998</v>
      </c>
      <c r="I55">
        <v>15.929</v>
      </c>
      <c r="J55">
        <v>47.179000000000002</v>
      </c>
      <c r="K55">
        <v>18.07</v>
      </c>
      <c r="L55">
        <v>15.71</v>
      </c>
      <c r="M55">
        <v>35.770000000000003</v>
      </c>
    </row>
    <row r="56" spans="1:13" x14ac:dyDescent="0.3">
      <c r="A56">
        <v>51</v>
      </c>
      <c r="B56" t="s">
        <v>136</v>
      </c>
      <c r="C56">
        <v>358</v>
      </c>
      <c r="D56" t="s">
        <v>202</v>
      </c>
      <c r="E56">
        <v>0.71103000000000005</v>
      </c>
      <c r="F56" t="s">
        <v>262</v>
      </c>
      <c r="G56" t="s">
        <v>322</v>
      </c>
      <c r="H56">
        <v>21.69</v>
      </c>
      <c r="I56">
        <v>15.86</v>
      </c>
      <c r="J56">
        <v>45.664000000000001</v>
      </c>
      <c r="K56">
        <v>17.47</v>
      </c>
      <c r="L56">
        <v>15.63</v>
      </c>
      <c r="M56">
        <v>36.26</v>
      </c>
    </row>
    <row r="57" spans="1:13" x14ac:dyDescent="0.3">
      <c r="A57">
        <v>52</v>
      </c>
      <c r="B57" t="s">
        <v>137</v>
      </c>
      <c r="C57">
        <v>350</v>
      </c>
      <c r="D57" t="s">
        <v>203</v>
      </c>
      <c r="E57">
        <v>0.71252000000000004</v>
      </c>
      <c r="F57" t="s">
        <v>268</v>
      </c>
      <c r="G57" t="s">
        <v>323</v>
      </c>
      <c r="H57">
        <v>19.634</v>
      </c>
      <c r="I57">
        <v>15.75</v>
      </c>
      <c r="J57">
        <v>38.979999999999997</v>
      </c>
      <c r="K57">
        <v>17.68</v>
      </c>
      <c r="L57">
        <v>15.65</v>
      </c>
      <c r="M57">
        <v>38.31</v>
      </c>
    </row>
    <row r="58" spans="1:13" x14ac:dyDescent="0.3">
      <c r="A58">
        <v>53</v>
      </c>
      <c r="B58" t="s">
        <v>76</v>
      </c>
      <c r="C58">
        <v>342</v>
      </c>
      <c r="D58" t="s">
        <v>204</v>
      </c>
      <c r="E58">
        <v>0.71443999999999996</v>
      </c>
      <c r="F58" t="s">
        <v>269</v>
      </c>
      <c r="G58" t="s">
        <v>324</v>
      </c>
      <c r="H58">
        <v>19.187999999999999</v>
      </c>
      <c r="I58">
        <v>15.718999999999999</v>
      </c>
      <c r="J58">
        <v>39.652000000000001</v>
      </c>
      <c r="K58">
        <v>17.940000000000001</v>
      </c>
      <c r="L58">
        <v>15.65</v>
      </c>
      <c r="M58">
        <v>38.119999999999997</v>
      </c>
    </row>
    <row r="59" spans="1:13" x14ac:dyDescent="0.3">
      <c r="A59">
        <v>54</v>
      </c>
      <c r="B59" t="s">
        <v>138</v>
      </c>
      <c r="C59">
        <v>340</v>
      </c>
      <c r="D59" t="s">
        <v>205</v>
      </c>
      <c r="E59">
        <v>0.71387999999999996</v>
      </c>
      <c r="F59" t="s">
        <v>243</v>
      </c>
      <c r="G59" t="s">
        <v>325</v>
      </c>
      <c r="H59">
        <v>18.693999999999999</v>
      </c>
      <c r="I59">
        <v>15.683999999999999</v>
      </c>
      <c r="J59">
        <v>39.295000000000002</v>
      </c>
      <c r="K59">
        <v>18.22</v>
      </c>
      <c r="L59">
        <v>15.66</v>
      </c>
      <c r="M59">
        <v>38.369999999999997</v>
      </c>
    </row>
    <row r="60" spans="1:13" x14ac:dyDescent="0.3">
      <c r="A60">
        <v>55</v>
      </c>
      <c r="B60" t="s">
        <v>139</v>
      </c>
      <c r="C60">
        <v>340</v>
      </c>
      <c r="D60" t="s">
        <v>206</v>
      </c>
      <c r="E60">
        <v>0.71679999999999999</v>
      </c>
      <c r="F60" t="s">
        <v>270</v>
      </c>
      <c r="G60" t="s">
        <v>326</v>
      </c>
      <c r="H60">
        <v>21.702000000000002</v>
      </c>
      <c r="I60">
        <v>15.882999999999999</v>
      </c>
      <c r="J60">
        <v>45.527999999999999</v>
      </c>
      <c r="K60">
        <v>20.61</v>
      </c>
      <c r="L60">
        <v>15.82</v>
      </c>
      <c r="M60">
        <v>43.28</v>
      </c>
    </row>
    <row r="61" spans="1:13" x14ac:dyDescent="0.3">
      <c r="A61">
        <v>56</v>
      </c>
      <c r="B61" t="s">
        <v>140</v>
      </c>
      <c r="C61">
        <v>339</v>
      </c>
      <c r="D61" t="s">
        <v>207</v>
      </c>
      <c r="E61">
        <v>0.71731999999999996</v>
      </c>
      <c r="F61" t="s">
        <v>271</v>
      </c>
      <c r="G61" t="s">
        <v>327</v>
      </c>
      <c r="H61">
        <v>18.855</v>
      </c>
      <c r="I61">
        <v>15.736000000000001</v>
      </c>
      <c r="J61">
        <v>39.732999999999997</v>
      </c>
      <c r="K61">
        <v>18.12</v>
      </c>
      <c r="L61">
        <v>15.7</v>
      </c>
      <c r="M61">
        <v>38.35</v>
      </c>
    </row>
    <row r="62" spans="1:13" x14ac:dyDescent="0.3">
      <c r="A62">
        <v>57</v>
      </c>
      <c r="B62" t="s">
        <v>141</v>
      </c>
      <c r="C62">
        <v>339</v>
      </c>
      <c r="D62" t="s">
        <v>208</v>
      </c>
      <c r="E62">
        <v>0.71845999999999999</v>
      </c>
      <c r="F62" t="s">
        <v>272</v>
      </c>
      <c r="G62" t="s">
        <v>328</v>
      </c>
      <c r="H62">
        <v>27.038</v>
      </c>
      <c r="I62">
        <v>16.111999999999998</v>
      </c>
      <c r="J62">
        <v>51.073</v>
      </c>
      <c r="K62">
        <v>25.73</v>
      </c>
      <c r="L62">
        <v>16.04</v>
      </c>
      <c r="M62">
        <v>49.23</v>
      </c>
    </row>
    <row r="63" spans="1:13" x14ac:dyDescent="0.3">
      <c r="A63">
        <v>58</v>
      </c>
      <c r="B63" t="s">
        <v>142</v>
      </c>
      <c r="C63">
        <v>338</v>
      </c>
      <c r="D63" t="s">
        <v>209</v>
      </c>
      <c r="E63">
        <v>0.71960000000000002</v>
      </c>
      <c r="F63" t="s">
        <v>273</v>
      </c>
      <c r="G63" t="s">
        <v>329</v>
      </c>
      <c r="H63">
        <v>25.841000000000001</v>
      </c>
      <c r="I63">
        <v>16.082999999999998</v>
      </c>
      <c r="J63">
        <v>50.418999999999997</v>
      </c>
      <c r="K63">
        <v>17.07</v>
      </c>
      <c r="L63">
        <v>15.62</v>
      </c>
      <c r="M63">
        <v>35.46</v>
      </c>
    </row>
    <row r="64" spans="1:13" x14ac:dyDescent="0.3">
      <c r="A64">
        <v>59</v>
      </c>
      <c r="B64" t="s">
        <v>143</v>
      </c>
      <c r="C64">
        <v>300</v>
      </c>
      <c r="D64" t="s">
        <v>210</v>
      </c>
      <c r="E64">
        <v>0.70338999999999996</v>
      </c>
      <c r="F64" t="s">
        <v>274</v>
      </c>
      <c r="G64" t="s">
        <v>330</v>
      </c>
      <c r="H64">
        <v>20.957999999999998</v>
      </c>
      <c r="I64">
        <v>15.784000000000001</v>
      </c>
      <c r="J64">
        <v>40.113</v>
      </c>
      <c r="K64">
        <v>17.45</v>
      </c>
      <c r="L64">
        <v>15.6</v>
      </c>
      <c r="M64">
        <v>38.47</v>
      </c>
    </row>
    <row r="65" spans="1:13" x14ac:dyDescent="0.3">
      <c r="A65">
        <v>60</v>
      </c>
      <c r="B65" t="s">
        <v>144</v>
      </c>
      <c r="C65">
        <v>300</v>
      </c>
      <c r="D65" t="s">
        <v>211</v>
      </c>
      <c r="E65">
        <v>0.70025999999999999</v>
      </c>
      <c r="F65" t="s">
        <v>275</v>
      </c>
      <c r="G65" t="s">
        <v>302</v>
      </c>
      <c r="H65">
        <v>19.334</v>
      </c>
      <c r="I65">
        <v>15.688000000000001</v>
      </c>
      <c r="J65">
        <v>39.055999999999997</v>
      </c>
      <c r="K65">
        <v>18.21</v>
      </c>
      <c r="L65">
        <v>15.63</v>
      </c>
      <c r="M65">
        <v>38.450000000000003</v>
      </c>
    </row>
    <row r="66" spans="1:13" x14ac:dyDescent="0.3">
      <c r="A66">
        <v>61</v>
      </c>
      <c r="B66" t="s">
        <v>145</v>
      </c>
      <c r="C66">
        <v>295</v>
      </c>
      <c r="D66" t="s">
        <v>212</v>
      </c>
      <c r="E66">
        <v>0.71109999999999995</v>
      </c>
      <c r="F66" t="s">
        <v>276</v>
      </c>
      <c r="G66" t="s">
        <v>290</v>
      </c>
      <c r="H66">
        <v>18.608000000000001</v>
      </c>
      <c r="I66">
        <v>15.648999999999999</v>
      </c>
      <c r="J66">
        <v>38.664999999999999</v>
      </c>
      <c r="K66">
        <v>18.329999999999998</v>
      </c>
      <c r="L66">
        <v>15.63</v>
      </c>
      <c r="M66">
        <v>38.46</v>
      </c>
    </row>
    <row r="67" spans="1:13" x14ac:dyDescent="0.3">
      <c r="A67">
        <v>62</v>
      </c>
      <c r="B67" t="s">
        <v>77</v>
      </c>
      <c r="C67">
        <v>290</v>
      </c>
      <c r="D67" t="s">
        <v>213</v>
      </c>
      <c r="E67">
        <v>0.69320000000000004</v>
      </c>
      <c r="F67" t="s">
        <v>277</v>
      </c>
      <c r="G67" t="s">
        <v>331</v>
      </c>
      <c r="H67">
        <v>19.469000000000001</v>
      </c>
      <c r="I67">
        <v>15.709</v>
      </c>
      <c r="J67">
        <v>39.014000000000003</v>
      </c>
      <c r="K67">
        <v>17.96</v>
      </c>
      <c r="L67">
        <v>15.63</v>
      </c>
      <c r="M67">
        <v>38.47</v>
      </c>
    </row>
    <row r="68" spans="1:13" x14ac:dyDescent="0.3">
      <c r="A68">
        <v>63</v>
      </c>
      <c r="B68" t="s">
        <v>146</v>
      </c>
      <c r="C68">
        <v>285</v>
      </c>
      <c r="D68" t="s">
        <v>214</v>
      </c>
      <c r="E68">
        <v>0.70211999999999997</v>
      </c>
      <c r="F68" t="s">
        <v>278</v>
      </c>
      <c r="G68" t="s">
        <v>285</v>
      </c>
      <c r="H68">
        <v>19.192</v>
      </c>
      <c r="I68">
        <v>15.694000000000001</v>
      </c>
      <c r="J68">
        <v>39.162999999999997</v>
      </c>
      <c r="K68">
        <v>18.21</v>
      </c>
      <c r="L68">
        <v>15.64</v>
      </c>
      <c r="M68">
        <v>38.26</v>
      </c>
    </row>
    <row r="69" spans="1:13" x14ac:dyDescent="0.3">
      <c r="A69" t="s">
        <v>91</v>
      </c>
    </row>
    <row r="70" spans="1:13" x14ac:dyDescent="0.3">
      <c r="A70">
        <v>64</v>
      </c>
      <c r="B70" t="s">
        <v>147</v>
      </c>
      <c r="C70">
        <v>345</v>
      </c>
      <c r="D70" t="s">
        <v>215</v>
      </c>
      <c r="E70">
        <v>0.71270999999999995</v>
      </c>
      <c r="F70" t="s">
        <v>279</v>
      </c>
      <c r="G70" t="s">
        <v>330</v>
      </c>
      <c r="H70">
        <v>19.504999999999999</v>
      </c>
      <c r="I70">
        <v>15.712</v>
      </c>
      <c r="J70">
        <v>39.939</v>
      </c>
      <c r="K70">
        <v>18.25</v>
      </c>
      <c r="L70">
        <v>15.64</v>
      </c>
      <c r="M70">
        <v>37.81</v>
      </c>
    </row>
    <row r="71" spans="1:13" x14ac:dyDescent="0.3">
      <c r="A71" t="s">
        <v>92</v>
      </c>
    </row>
    <row r="72" spans="1:13" x14ac:dyDescent="0.3">
      <c r="A72">
        <v>65</v>
      </c>
      <c r="B72" t="s">
        <v>148</v>
      </c>
      <c r="C72">
        <v>470</v>
      </c>
      <c r="D72" t="s">
        <v>216</v>
      </c>
      <c r="E72">
        <v>0.71772000000000002</v>
      </c>
      <c r="F72" t="s">
        <v>280</v>
      </c>
      <c r="G72" t="s">
        <v>332</v>
      </c>
      <c r="H72">
        <v>20.260000000000002</v>
      </c>
      <c r="I72">
        <v>15.811999999999999</v>
      </c>
      <c r="J72">
        <v>46.500999999999998</v>
      </c>
      <c r="K72">
        <v>16.78</v>
      </c>
      <c r="L72">
        <v>15.62</v>
      </c>
      <c r="M72">
        <v>29.97</v>
      </c>
    </row>
    <row r="73" spans="1:13" x14ac:dyDescent="0.3">
      <c r="A73" t="s">
        <v>93</v>
      </c>
    </row>
    <row r="74" spans="1:13" x14ac:dyDescent="0.3">
      <c r="A74">
        <v>66</v>
      </c>
      <c r="B74" t="s">
        <v>149</v>
      </c>
      <c r="C74">
        <v>445</v>
      </c>
      <c r="D74" t="s">
        <v>217</v>
      </c>
      <c r="E74">
        <v>0.71516000000000002</v>
      </c>
      <c r="F74" t="s">
        <v>281</v>
      </c>
      <c r="G74" t="s">
        <v>295</v>
      </c>
      <c r="H74">
        <v>18.728999999999999</v>
      </c>
      <c r="I74">
        <v>15.728999999999999</v>
      </c>
      <c r="J74">
        <v>39.442</v>
      </c>
      <c r="K74">
        <v>18.23</v>
      </c>
      <c r="L74">
        <v>15.7</v>
      </c>
      <c r="M74">
        <v>37.869999999999997</v>
      </c>
    </row>
    <row r="75" spans="1:13" x14ac:dyDescent="0.3">
      <c r="A75">
        <v>67</v>
      </c>
      <c r="B75" t="s">
        <v>150</v>
      </c>
      <c r="C75">
        <v>445</v>
      </c>
      <c r="D75" t="s">
        <v>218</v>
      </c>
      <c r="E75">
        <v>0.71743000000000001</v>
      </c>
      <c r="F75" t="s">
        <v>262</v>
      </c>
      <c r="G75" t="s">
        <v>322</v>
      </c>
      <c r="H75">
        <v>19.018000000000001</v>
      </c>
      <c r="I75">
        <v>15.734999999999999</v>
      </c>
      <c r="J75">
        <v>42.546999999999997</v>
      </c>
      <c r="K75">
        <v>17.8</v>
      </c>
      <c r="L75">
        <v>15.67</v>
      </c>
      <c r="M75">
        <v>34.21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I20"/>
  <sheetViews>
    <sheetView workbookViewId="0">
      <selection activeCell="G3" sqref="G3:H10"/>
    </sheetView>
  </sheetViews>
  <sheetFormatPr baseColWidth="10" defaultRowHeight="14.4" x14ac:dyDescent="0.3"/>
  <cols>
    <col min="1" max="256" width="9.109375" customWidth="1"/>
  </cols>
  <sheetData>
    <row r="2" spans="1:8" x14ac:dyDescent="0.3">
      <c r="A2" t="s">
        <v>467</v>
      </c>
      <c r="C2">
        <v>10</v>
      </c>
      <c r="D2">
        <v>10</v>
      </c>
      <c r="G2" t="s">
        <v>783</v>
      </c>
      <c r="H2" t="s">
        <v>784</v>
      </c>
    </row>
    <row r="3" spans="1:8" x14ac:dyDescent="0.3">
      <c r="A3" t="s">
        <v>466</v>
      </c>
      <c r="B3" t="s">
        <v>466</v>
      </c>
      <c r="C3" t="s">
        <v>468</v>
      </c>
      <c r="D3" t="s">
        <v>468</v>
      </c>
      <c r="G3">
        <v>-9</v>
      </c>
      <c r="H3">
        <v>5.5</v>
      </c>
    </row>
    <row r="4" spans="1:8" x14ac:dyDescent="0.3">
      <c r="A4">
        <v>0</v>
      </c>
      <c r="B4">
        <v>0.6</v>
      </c>
      <c r="C4" s="10">
        <f>POWER(C$2,A4)</f>
        <v>1</v>
      </c>
      <c r="D4" s="10">
        <f>POWER(D$2,B4)</f>
        <v>3.9810717055349727</v>
      </c>
      <c r="G4">
        <v>0</v>
      </c>
      <c r="H4">
        <v>-2.5</v>
      </c>
    </row>
    <row r="5" spans="1:8" x14ac:dyDescent="0.3">
      <c r="A5">
        <v>0.71</v>
      </c>
      <c r="B5">
        <v>0.6</v>
      </c>
      <c r="C5" s="10">
        <f t="shared" ref="C5:D18" si="0">POWER(C$2,A5)</f>
        <v>5.1286138399136494</v>
      </c>
      <c r="D5" s="10">
        <f t="shared" si="0"/>
        <v>3.9810717055349727</v>
      </c>
      <c r="G5">
        <v>2.8</v>
      </c>
      <c r="H5">
        <v>8</v>
      </c>
    </row>
    <row r="6" spans="1:8" x14ac:dyDescent="0.3">
      <c r="A6">
        <v>0.71</v>
      </c>
      <c r="B6">
        <v>1.5</v>
      </c>
      <c r="C6" s="10">
        <f t="shared" si="0"/>
        <v>5.1286138399136494</v>
      </c>
      <c r="D6" s="10">
        <f t="shared" si="0"/>
        <v>31.622776601683803</v>
      </c>
      <c r="G6">
        <v>0</v>
      </c>
      <c r="H6">
        <v>-2.5</v>
      </c>
    </row>
    <row r="7" spans="1:8" x14ac:dyDescent="0.3">
      <c r="A7">
        <v>0.71</v>
      </c>
      <c r="B7">
        <v>0.6</v>
      </c>
      <c r="C7" s="10">
        <f t="shared" si="0"/>
        <v>5.1286138399136494</v>
      </c>
      <c r="D7" s="10">
        <f t="shared" si="0"/>
        <v>3.9810717055349727</v>
      </c>
      <c r="G7">
        <v>0.5</v>
      </c>
      <c r="H7">
        <v>-3.5</v>
      </c>
    </row>
    <row r="8" spans="1:8" x14ac:dyDescent="0.3">
      <c r="A8">
        <v>0.55000000000000004</v>
      </c>
      <c r="B8">
        <v>-0.1</v>
      </c>
      <c r="C8" s="10">
        <f t="shared" si="0"/>
        <v>3.5481338923357555</v>
      </c>
      <c r="D8" s="10">
        <f t="shared" si="0"/>
        <v>0.79432823472428149</v>
      </c>
      <c r="G8">
        <v>10</v>
      </c>
      <c r="H8">
        <v>1.9</v>
      </c>
    </row>
    <row r="9" spans="1:8" x14ac:dyDescent="0.3">
      <c r="A9">
        <v>0.71</v>
      </c>
      <c r="B9">
        <v>0.6</v>
      </c>
      <c r="C9" s="10">
        <f t="shared" si="0"/>
        <v>5.1286138399136494</v>
      </c>
      <c r="D9" s="10">
        <f t="shared" si="0"/>
        <v>3.9810717055349727</v>
      </c>
      <c r="G9">
        <v>0.5</v>
      </c>
      <c r="H9">
        <v>-3.5</v>
      </c>
    </row>
    <row r="10" spans="1:8" x14ac:dyDescent="0.3">
      <c r="A10">
        <v>0.87</v>
      </c>
      <c r="B10">
        <v>0.6</v>
      </c>
      <c r="C10" s="10">
        <f t="shared" si="0"/>
        <v>7.4131024130091765</v>
      </c>
      <c r="D10" s="10">
        <f t="shared" si="0"/>
        <v>3.9810717055349727</v>
      </c>
      <c r="G10">
        <v>-0.5</v>
      </c>
      <c r="H10">
        <v>-10</v>
      </c>
    </row>
    <row r="11" spans="1:8" x14ac:dyDescent="0.3">
      <c r="A11">
        <v>0.64</v>
      </c>
      <c r="B11">
        <v>-0.5</v>
      </c>
      <c r="C11" s="10">
        <f t="shared" si="0"/>
        <v>4.3651583224016601</v>
      </c>
      <c r="D11" s="10">
        <f t="shared" si="0"/>
        <v>0.31622776601683794</v>
      </c>
    </row>
    <row r="12" spans="1:8" x14ac:dyDescent="0.3">
      <c r="A12">
        <v>0.745</v>
      </c>
      <c r="B12">
        <v>0</v>
      </c>
      <c r="C12" s="10">
        <f t="shared" si="0"/>
        <v>5.5590425727040369</v>
      </c>
      <c r="D12" s="10">
        <f t="shared" si="0"/>
        <v>1</v>
      </c>
    </row>
    <row r="13" spans="1:8" x14ac:dyDescent="0.3">
      <c r="A13">
        <v>1.68</v>
      </c>
      <c r="B13">
        <v>0</v>
      </c>
      <c r="C13" s="10">
        <f t="shared" si="0"/>
        <v>47.863009232263856</v>
      </c>
      <c r="D13" s="10">
        <f t="shared" si="0"/>
        <v>1</v>
      </c>
    </row>
    <row r="14" spans="1:8" x14ac:dyDescent="0.3">
      <c r="A14">
        <v>1.6</v>
      </c>
      <c r="B14">
        <v>-1</v>
      </c>
      <c r="C14" s="10">
        <f t="shared" si="0"/>
        <v>39.810717055349755</v>
      </c>
      <c r="D14" s="10">
        <f t="shared" si="0"/>
        <v>0.1</v>
      </c>
    </row>
    <row r="15" spans="1:8" x14ac:dyDescent="0.3">
      <c r="A15">
        <v>1.8</v>
      </c>
      <c r="B15">
        <v>1.5</v>
      </c>
      <c r="C15" s="10">
        <f t="shared" si="0"/>
        <v>63.095734448019364</v>
      </c>
      <c r="D15" s="10">
        <f t="shared" si="0"/>
        <v>31.622776601683803</v>
      </c>
    </row>
    <row r="16" spans="1:8" x14ac:dyDescent="0.3">
      <c r="A16" s="32">
        <v>1.73</v>
      </c>
      <c r="B16">
        <v>0.6</v>
      </c>
      <c r="C16" s="10">
        <f>POWER(C$2,A16)</f>
        <v>53.703179637025293</v>
      </c>
      <c r="D16" s="10">
        <f>POWER(D$2,B16)</f>
        <v>3.9810717055349727</v>
      </c>
    </row>
    <row r="17" spans="1:9" x14ac:dyDescent="0.3">
      <c r="A17">
        <v>1.1399999999999999</v>
      </c>
      <c r="B17">
        <v>0.6</v>
      </c>
      <c r="C17" s="10">
        <f t="shared" si="0"/>
        <v>13.803842646028851</v>
      </c>
      <c r="D17" s="10">
        <f t="shared" si="0"/>
        <v>3.9810717055349727</v>
      </c>
    </row>
    <row r="18" spans="1:9" x14ac:dyDescent="0.3">
      <c r="A18">
        <v>1</v>
      </c>
      <c r="B18">
        <v>-1</v>
      </c>
      <c r="C18" s="10">
        <f t="shared" si="0"/>
        <v>10</v>
      </c>
      <c r="D18" s="10">
        <f t="shared" si="0"/>
        <v>0.1</v>
      </c>
    </row>
    <row r="19" spans="1:9" x14ac:dyDescent="0.3">
      <c r="A19">
        <v>1.1399999999999999</v>
      </c>
      <c r="B19">
        <v>0.6</v>
      </c>
      <c r="C19" s="10">
        <f>POWER(C$2,A19)</f>
        <v>13.803842646028851</v>
      </c>
      <c r="D19" s="10">
        <f>POWER(D$2,B19)</f>
        <v>3.9810717055349727</v>
      </c>
      <c r="I19" s="31"/>
    </row>
    <row r="20" spans="1:9" x14ac:dyDescent="0.3">
      <c r="A20">
        <v>0.87</v>
      </c>
      <c r="B20">
        <v>0.6</v>
      </c>
      <c r="C20" s="10">
        <f>POWER(C$2,A20)</f>
        <v>7.4131024130091765</v>
      </c>
      <c r="D20" s="10">
        <f>POWER(D$2,B20)</f>
        <v>3.9810717055349727</v>
      </c>
    </row>
  </sheetData>
  <pageMargins left="0.7" right="0.7" top="0.75" bottom="0.75" header="0.3" footer="0.3"/>
  <ignoredErrors>
    <ignoredError sqref="C1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I287"/>
  <sheetViews>
    <sheetView workbookViewId="0">
      <pane xSplit="1" ySplit="3" topLeftCell="B255" activePane="bottomRight" state="frozenSplit"/>
      <selection pane="topRight"/>
      <selection pane="bottomLeft" activeCell="A3" sqref="A3"/>
      <selection pane="bottomRight" activeCell="H283" sqref="H283"/>
    </sheetView>
  </sheetViews>
  <sheetFormatPr baseColWidth="10" defaultRowHeight="14.4" x14ac:dyDescent="0.3"/>
  <cols>
    <col min="1" max="1" width="25.109375" style="17" customWidth="1"/>
    <col min="2" max="2" width="15" style="10" customWidth="1"/>
    <col min="3" max="16" width="11.44140625" style="10" customWidth="1"/>
    <col min="17" max="17" width="9.109375" customWidth="1"/>
    <col min="18" max="18" width="13.109375" customWidth="1"/>
    <col min="19" max="19" width="9.109375" style="30" customWidth="1"/>
    <col min="20" max="20" width="36.77734375" style="17" customWidth="1"/>
    <col min="21" max="35" width="9.109375" style="17" customWidth="1"/>
    <col min="36" max="256" width="9.109375" customWidth="1"/>
  </cols>
  <sheetData>
    <row r="2" spans="1:35" ht="15" thickBot="1" x14ac:dyDescent="0.35">
      <c r="T2" s="60" t="s">
        <v>743</v>
      </c>
    </row>
    <row r="3" spans="1:35" ht="15.6" x14ac:dyDescent="0.35">
      <c r="A3" s="2" t="s">
        <v>40</v>
      </c>
      <c r="B3" s="5" t="s">
        <v>41</v>
      </c>
      <c r="C3" s="5" t="s">
        <v>42</v>
      </c>
      <c r="D3" s="5" t="s">
        <v>43</v>
      </c>
      <c r="E3" s="5" t="s">
        <v>44</v>
      </c>
      <c r="F3" s="5" t="s">
        <v>45</v>
      </c>
      <c r="G3" s="5" t="s">
        <v>46</v>
      </c>
      <c r="H3" s="5" t="s">
        <v>47</v>
      </c>
      <c r="I3" s="5" t="s">
        <v>48</v>
      </c>
      <c r="J3" s="5" t="s">
        <v>49</v>
      </c>
      <c r="K3" s="5" t="s">
        <v>50</v>
      </c>
      <c r="L3" s="5" t="s">
        <v>51</v>
      </c>
      <c r="M3" s="5" t="s">
        <v>597</v>
      </c>
      <c r="N3" s="6" t="s">
        <v>52</v>
      </c>
      <c r="O3" s="7" t="s">
        <v>60</v>
      </c>
      <c r="P3" s="7" t="s">
        <v>59</v>
      </c>
      <c r="Q3" s="65" t="s">
        <v>740</v>
      </c>
      <c r="R3" s="65" t="s">
        <v>741</v>
      </c>
      <c r="S3" s="67" t="s">
        <v>742</v>
      </c>
      <c r="T3" s="2" t="s">
        <v>40</v>
      </c>
      <c r="U3" s="5" t="s">
        <v>41</v>
      </c>
      <c r="V3" s="5" t="s">
        <v>42</v>
      </c>
      <c r="W3" s="5" t="s">
        <v>43</v>
      </c>
      <c r="X3" s="5" t="s">
        <v>44</v>
      </c>
      <c r="Y3" s="5" t="s">
        <v>45</v>
      </c>
      <c r="Z3" s="5" t="s">
        <v>46</v>
      </c>
      <c r="AA3" s="5" t="s">
        <v>47</v>
      </c>
      <c r="AB3" s="5" t="s">
        <v>48</v>
      </c>
      <c r="AC3" s="5" t="s">
        <v>49</v>
      </c>
      <c r="AD3" s="5" t="s">
        <v>50</v>
      </c>
      <c r="AE3" s="5" t="s">
        <v>51</v>
      </c>
      <c r="AF3" s="5" t="s">
        <v>597</v>
      </c>
      <c r="AG3" s="6" t="s">
        <v>52</v>
      </c>
      <c r="AH3" s="7" t="s">
        <v>60</v>
      </c>
      <c r="AI3" s="7" t="s">
        <v>59</v>
      </c>
    </row>
    <row r="4" spans="1:35" x14ac:dyDescent="0.3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3"/>
    </row>
    <row r="5" spans="1:35" x14ac:dyDescent="0.3">
      <c r="A5" s="11" t="s">
        <v>447</v>
      </c>
      <c r="B5" s="14">
        <v>51.41</v>
      </c>
      <c r="C5" s="14">
        <v>1.22</v>
      </c>
      <c r="D5" s="14">
        <v>23.97</v>
      </c>
      <c r="E5" s="14">
        <v>1.37</v>
      </c>
      <c r="F5" s="14">
        <v>12.63</v>
      </c>
      <c r="G5" s="14">
        <v>0.73</v>
      </c>
      <c r="H5" s="14">
        <v>0.5</v>
      </c>
      <c r="I5" s="14">
        <v>1.03</v>
      </c>
      <c r="J5" s="14">
        <v>3.04</v>
      </c>
      <c r="K5" s="14">
        <v>0.11</v>
      </c>
      <c r="L5" s="14">
        <v>2.71</v>
      </c>
      <c r="M5" s="14"/>
      <c r="N5" s="14">
        <f>SUM(B5:L5)</f>
        <v>98.72</v>
      </c>
      <c r="O5" s="14"/>
      <c r="P5" s="15"/>
      <c r="Q5" s="66">
        <f>SUM(B5:M5)</f>
        <v>98.72</v>
      </c>
      <c r="R5" s="66">
        <f>SUM(B5:K5)</f>
        <v>96.01</v>
      </c>
      <c r="S5" s="30">
        <f>100/R5</f>
        <v>1.0415581710238517</v>
      </c>
      <c r="T5" s="17" t="str">
        <f>A5</f>
        <v>St8</v>
      </c>
      <c r="U5" s="10">
        <f>B5*$S5</f>
        <v>53.546505572336216</v>
      </c>
      <c r="V5" s="10">
        <f t="shared" ref="V5:AD5" si="0">C5*$S5</f>
        <v>1.2707009686490991</v>
      </c>
      <c r="W5" s="10">
        <f t="shared" si="0"/>
        <v>24.966149359441726</v>
      </c>
      <c r="X5" s="10">
        <f t="shared" si="0"/>
        <v>1.4269346943026771</v>
      </c>
      <c r="Y5" s="10">
        <f t="shared" si="0"/>
        <v>13.154879700031248</v>
      </c>
      <c r="Z5" s="10">
        <f t="shared" si="0"/>
        <v>0.76033746484741171</v>
      </c>
      <c r="AA5" s="10">
        <f t="shared" si="0"/>
        <v>0.52077908551192587</v>
      </c>
      <c r="AB5" s="10">
        <f t="shared" si="0"/>
        <v>1.0728049161545674</v>
      </c>
      <c r="AC5" s="10">
        <f t="shared" si="0"/>
        <v>3.1663368399125091</v>
      </c>
      <c r="AD5" s="10">
        <f t="shared" si="0"/>
        <v>0.1145713988126237</v>
      </c>
      <c r="AE5" s="10"/>
      <c r="AF5" s="10"/>
      <c r="AG5" s="10">
        <f>SUM(U5:AD5)</f>
        <v>100</v>
      </c>
      <c r="AH5" s="10"/>
      <c r="AI5" s="10"/>
    </row>
    <row r="6" spans="1:35" x14ac:dyDescent="0.3">
      <c r="A6" s="11" t="s">
        <v>449</v>
      </c>
      <c r="B6" s="14">
        <v>55.3</v>
      </c>
      <c r="C6" s="14">
        <v>1.29</v>
      </c>
      <c r="D6" s="14">
        <v>26.76</v>
      </c>
      <c r="E6" s="14">
        <v>1.29</v>
      </c>
      <c r="F6" s="14">
        <v>4.17</v>
      </c>
      <c r="G6" s="14">
        <v>0.63</v>
      </c>
      <c r="H6" s="14">
        <v>0.41</v>
      </c>
      <c r="I6" s="14">
        <v>1.27</v>
      </c>
      <c r="J6" s="14">
        <v>3.99</v>
      </c>
      <c r="K6" s="14">
        <v>0.18</v>
      </c>
      <c r="L6" s="14">
        <v>3.99</v>
      </c>
      <c r="M6" s="14"/>
      <c r="N6" s="14">
        <f>SUM(B6:L6)</f>
        <v>99.279999999999987</v>
      </c>
      <c r="O6" s="14"/>
      <c r="P6" s="15"/>
      <c r="Q6" s="66">
        <f t="shared" ref="Q6:Q69" si="1">SUM(B6:M6)</f>
        <v>99.279999999999987</v>
      </c>
      <c r="R6" s="66">
        <f t="shared" ref="R6:R69" si="2">SUM(B6:K6)</f>
        <v>95.289999999999992</v>
      </c>
      <c r="S6" s="30">
        <f t="shared" ref="S6:S69" si="3">100/R6</f>
        <v>1.04942806170637</v>
      </c>
      <c r="T6" s="17" t="str">
        <f t="shared" ref="T6:T69" si="4">A6</f>
        <v>St11</v>
      </c>
      <c r="U6" s="10">
        <f t="shared" ref="U6:U69" si="5">B6*$S6</f>
        <v>58.033371812362262</v>
      </c>
      <c r="V6" s="10">
        <f t="shared" ref="V6:V69" si="6">C6*$S6</f>
        <v>1.3537621996012175</v>
      </c>
      <c r="W6" s="10">
        <f t="shared" ref="W6:W69" si="7">D6*$S6</f>
        <v>28.082694931262463</v>
      </c>
      <c r="X6" s="10">
        <f t="shared" ref="X6:X69" si="8">E6*$S6</f>
        <v>1.3537621996012175</v>
      </c>
      <c r="Y6" s="10">
        <f t="shared" ref="Y6:Y69" si="9">F6*$S6</f>
        <v>4.3761150173155627</v>
      </c>
      <c r="Z6" s="10">
        <f t="shared" ref="Z6:Z69" si="10">G6*$S6</f>
        <v>0.66113967887501313</v>
      </c>
      <c r="AA6" s="10">
        <f t="shared" ref="AA6:AA69" si="11">H6*$S6</f>
        <v>0.43026550529961172</v>
      </c>
      <c r="AB6" s="10">
        <f t="shared" ref="AB6:AB69" si="12">I6*$S6</f>
        <v>1.3327736383670901</v>
      </c>
      <c r="AC6" s="10">
        <f t="shared" ref="AC6:AC69" si="13">J6*$S6</f>
        <v>4.1872179662084168</v>
      </c>
      <c r="AD6" s="10">
        <f t="shared" ref="AD6:AD69" si="14">K6*$S6</f>
        <v>0.18889705110714661</v>
      </c>
      <c r="AE6" s="10"/>
      <c r="AF6" s="10"/>
      <c r="AG6" s="10">
        <f t="shared" ref="AG6:AG69" si="15">SUM(U6:AD6)</f>
        <v>100.00000000000003</v>
      </c>
      <c r="AH6" s="10"/>
      <c r="AI6" s="10"/>
    </row>
    <row r="7" spans="1:35" x14ac:dyDescent="0.3">
      <c r="A7" s="18" t="s">
        <v>450</v>
      </c>
      <c r="B7" s="14">
        <v>51.21</v>
      </c>
      <c r="C7" s="14">
        <v>0.84</v>
      </c>
      <c r="D7" s="14">
        <v>19.78</v>
      </c>
      <c r="E7" s="14">
        <v>1.9</v>
      </c>
      <c r="F7" s="14">
        <v>18.579999999999998</v>
      </c>
      <c r="G7" s="14">
        <v>0.75</v>
      </c>
      <c r="H7" s="14">
        <v>0.34</v>
      </c>
      <c r="I7" s="14">
        <v>0.62</v>
      </c>
      <c r="J7" s="14">
        <v>2.0099999999999998</v>
      </c>
      <c r="K7" s="14">
        <v>0.13</v>
      </c>
      <c r="L7" s="14">
        <v>2</v>
      </c>
      <c r="M7" s="14"/>
      <c r="N7" s="14">
        <f>SUM(B7:L7)</f>
        <v>98.160000000000025</v>
      </c>
      <c r="O7" s="14"/>
      <c r="P7" s="15"/>
      <c r="Q7" s="66">
        <f t="shared" si="1"/>
        <v>98.160000000000025</v>
      </c>
      <c r="R7" s="66">
        <f t="shared" si="2"/>
        <v>96.160000000000025</v>
      </c>
      <c r="S7" s="30">
        <f t="shared" si="3"/>
        <v>1.0399334442595671</v>
      </c>
      <c r="T7" s="17" t="str">
        <f t="shared" si="4"/>
        <v>St12</v>
      </c>
      <c r="U7" s="10">
        <f t="shared" si="5"/>
        <v>53.254991680532434</v>
      </c>
      <c r="V7" s="10">
        <f t="shared" si="6"/>
        <v>0.87354409317803638</v>
      </c>
      <c r="W7" s="10">
        <f t="shared" si="7"/>
        <v>20.569883527454238</v>
      </c>
      <c r="X7" s="10">
        <f t="shared" si="8"/>
        <v>1.9758735440931774</v>
      </c>
      <c r="Y7" s="10">
        <f t="shared" si="9"/>
        <v>19.321963394342756</v>
      </c>
      <c r="Z7" s="10">
        <f t="shared" si="10"/>
        <v>0.77995008319467529</v>
      </c>
      <c r="AA7" s="10">
        <f t="shared" si="11"/>
        <v>0.35357737104825288</v>
      </c>
      <c r="AB7" s="10">
        <f t="shared" si="12"/>
        <v>0.64475873544093165</v>
      </c>
      <c r="AC7" s="10">
        <f t="shared" si="13"/>
        <v>2.0902662229617297</v>
      </c>
      <c r="AD7" s="10">
        <f t="shared" si="14"/>
        <v>0.13519134775374372</v>
      </c>
      <c r="AE7" s="10"/>
      <c r="AF7" s="10"/>
      <c r="AG7" s="10">
        <f t="shared" si="15"/>
        <v>99.999999999999972</v>
      </c>
      <c r="AH7" s="10"/>
      <c r="AI7" s="10"/>
    </row>
    <row r="8" spans="1:35" x14ac:dyDescent="0.3">
      <c r="A8" s="11" t="s">
        <v>448</v>
      </c>
      <c r="B8" s="14">
        <v>60.1</v>
      </c>
      <c r="C8" s="14">
        <v>0.88</v>
      </c>
      <c r="D8" s="14">
        <v>19.489999999999998</v>
      </c>
      <c r="E8" s="14">
        <v>4.57</v>
      </c>
      <c r="F8" s="14">
        <v>7.2</v>
      </c>
      <c r="G8" s="14">
        <v>2.27</v>
      </c>
      <c r="H8" s="14">
        <v>0.27</v>
      </c>
      <c r="I8" s="14">
        <v>0.4</v>
      </c>
      <c r="J8" s="14">
        <v>1.17</v>
      </c>
      <c r="K8" s="14">
        <v>0.03</v>
      </c>
      <c r="L8" s="14">
        <v>3.08</v>
      </c>
      <c r="M8" s="14"/>
      <c r="N8" s="14">
        <f>SUM(B8:L8)</f>
        <v>99.46</v>
      </c>
      <c r="O8" s="14"/>
      <c r="P8" s="15"/>
      <c r="Q8" s="66">
        <f t="shared" si="1"/>
        <v>99.46</v>
      </c>
      <c r="R8" s="66">
        <f t="shared" si="2"/>
        <v>96.38</v>
      </c>
      <c r="S8" s="30">
        <f t="shared" si="3"/>
        <v>1.0375596596804317</v>
      </c>
      <c r="T8" s="17" t="str">
        <f t="shared" si="4"/>
        <v>St10</v>
      </c>
      <c r="U8" s="10">
        <f t="shared" si="5"/>
        <v>62.357335546793948</v>
      </c>
      <c r="V8" s="10">
        <f t="shared" si="6"/>
        <v>0.91305250051877995</v>
      </c>
      <c r="W8" s="10">
        <f t="shared" si="7"/>
        <v>20.222037767171614</v>
      </c>
      <c r="X8" s="10">
        <f t="shared" si="8"/>
        <v>4.7416476447395732</v>
      </c>
      <c r="Y8" s="10">
        <f t="shared" si="9"/>
        <v>7.4704295496991087</v>
      </c>
      <c r="Z8" s="10">
        <f t="shared" si="10"/>
        <v>2.3552604274745801</v>
      </c>
      <c r="AA8" s="10">
        <f t="shared" si="11"/>
        <v>0.28014110811371656</v>
      </c>
      <c r="AB8" s="10">
        <f t="shared" si="12"/>
        <v>0.41502386387217272</v>
      </c>
      <c r="AC8" s="10">
        <f t="shared" si="13"/>
        <v>1.213944801826105</v>
      </c>
      <c r="AD8" s="10">
        <f t="shared" si="14"/>
        <v>3.1126789790412952E-2</v>
      </c>
      <c r="AE8" s="10"/>
      <c r="AF8" s="10"/>
      <c r="AG8" s="10">
        <f t="shared" si="15"/>
        <v>99.999999999999986</v>
      </c>
      <c r="AH8" s="10"/>
      <c r="AI8" s="10"/>
    </row>
    <row r="9" spans="1:35" x14ac:dyDescent="0.3">
      <c r="A9" s="17" t="s">
        <v>422</v>
      </c>
      <c r="B9" s="17">
        <v>60.3</v>
      </c>
      <c r="C9" s="17">
        <v>0.9</v>
      </c>
      <c r="D9" s="17">
        <v>18.739999999999998</v>
      </c>
      <c r="E9" s="10">
        <f>O9+(1.11*P9)</f>
        <v>2.7907000000000002</v>
      </c>
      <c r="F9" s="17">
        <v>11.33</v>
      </c>
      <c r="G9" s="17">
        <v>2.59</v>
      </c>
      <c r="H9" s="17">
        <v>0.33</v>
      </c>
      <c r="I9" s="17">
        <v>0.55000000000000004</v>
      </c>
      <c r="J9" s="17">
        <v>1.74</v>
      </c>
      <c r="K9" s="17">
        <v>0.11</v>
      </c>
      <c r="L9" s="17">
        <v>2.6</v>
      </c>
      <c r="M9" s="17"/>
      <c r="N9" s="17">
        <v>101.99</v>
      </c>
      <c r="O9" s="17">
        <v>1.27</v>
      </c>
      <c r="P9" s="17">
        <v>1.37</v>
      </c>
      <c r="Q9" s="66">
        <f t="shared" si="1"/>
        <v>101.98069999999998</v>
      </c>
      <c r="R9" s="66">
        <f t="shared" si="2"/>
        <v>99.38069999999999</v>
      </c>
      <c r="S9" s="30">
        <f t="shared" si="3"/>
        <v>1.0062315922508094</v>
      </c>
      <c r="T9" s="17" t="str">
        <f t="shared" si="4"/>
        <v>KR06</v>
      </c>
      <c r="U9" s="10">
        <f t="shared" si="5"/>
        <v>60.675765012723801</v>
      </c>
      <c r="V9" s="10">
        <f t="shared" si="6"/>
        <v>0.90560843302572847</v>
      </c>
      <c r="W9" s="10">
        <f t="shared" si="7"/>
        <v>18.856780038780165</v>
      </c>
      <c r="X9" s="10">
        <f t="shared" si="8"/>
        <v>2.8080905044943338</v>
      </c>
      <c r="Y9" s="10">
        <f t="shared" si="9"/>
        <v>11.40060394020167</v>
      </c>
      <c r="Z9" s="10">
        <f t="shared" si="10"/>
        <v>2.6061398239295963</v>
      </c>
      <c r="AA9" s="10">
        <f t="shared" si="11"/>
        <v>0.33205642544276709</v>
      </c>
      <c r="AB9" s="10">
        <f t="shared" si="12"/>
        <v>0.5534273757379452</v>
      </c>
      <c r="AC9" s="10">
        <f t="shared" si="13"/>
        <v>1.7508429705164084</v>
      </c>
      <c r="AD9" s="10">
        <f t="shared" si="14"/>
        <v>0.11068547514758903</v>
      </c>
      <c r="AE9" s="10"/>
      <c r="AF9" s="10"/>
      <c r="AG9" s="10">
        <f t="shared" si="15"/>
        <v>99.999999999999986</v>
      </c>
      <c r="AH9" s="10">
        <f t="shared" ref="AH9:AH69" si="16">O9*$S9</f>
        <v>1.277914122158528</v>
      </c>
      <c r="AI9" s="10">
        <f t="shared" ref="AI9:AI69" si="17">P9*$S9</f>
        <v>1.378537281383609</v>
      </c>
    </row>
    <row r="10" spans="1:35" x14ac:dyDescent="0.3">
      <c r="A10" s="17" t="s">
        <v>423</v>
      </c>
      <c r="B10" s="17">
        <v>53.9</v>
      </c>
      <c r="C10" s="17">
        <v>0.95</v>
      </c>
      <c r="D10" s="17">
        <v>19.57</v>
      </c>
      <c r="E10" s="10">
        <f t="shared" ref="E10:E43" si="18">O10+(1.11*P10)</f>
        <v>2.8275000000000001</v>
      </c>
      <c r="F10" s="17">
        <v>16.309999999999999</v>
      </c>
      <c r="G10" s="17">
        <v>1.91</v>
      </c>
      <c r="H10" s="17">
        <v>0.39</v>
      </c>
      <c r="I10" s="17">
        <v>0.54</v>
      </c>
      <c r="J10" s="17">
        <v>1.48</v>
      </c>
      <c r="K10" s="17">
        <v>0.08</v>
      </c>
      <c r="L10" s="17">
        <v>2.04</v>
      </c>
      <c r="M10" s="17"/>
      <c r="N10" s="17">
        <v>100.13</v>
      </c>
      <c r="O10" s="17">
        <v>1.44</v>
      </c>
      <c r="P10" s="17">
        <v>1.25</v>
      </c>
      <c r="Q10" s="66">
        <f t="shared" si="1"/>
        <v>99.997500000000016</v>
      </c>
      <c r="R10" s="66">
        <f t="shared" si="2"/>
        <v>97.95750000000001</v>
      </c>
      <c r="S10" s="30">
        <f t="shared" si="3"/>
        <v>1.0208508792078197</v>
      </c>
      <c r="T10" s="17" t="str">
        <f t="shared" si="4"/>
        <v>KR07.1</v>
      </c>
      <c r="U10" s="10">
        <f t="shared" si="5"/>
        <v>55.023862389301478</v>
      </c>
      <c r="V10" s="10">
        <f t="shared" si="6"/>
        <v>0.96980833524742871</v>
      </c>
      <c r="W10" s="10">
        <f t="shared" si="7"/>
        <v>19.97805170609703</v>
      </c>
      <c r="X10" s="10">
        <f t="shared" si="8"/>
        <v>2.8864558609601105</v>
      </c>
      <c r="Y10" s="10">
        <f t="shared" si="9"/>
        <v>16.650077839879536</v>
      </c>
      <c r="Z10" s="10">
        <f t="shared" si="10"/>
        <v>1.9498251792869354</v>
      </c>
      <c r="AA10" s="10">
        <f t="shared" si="11"/>
        <v>0.39813184289104969</v>
      </c>
      <c r="AB10" s="10">
        <f t="shared" si="12"/>
        <v>0.5512594747722227</v>
      </c>
      <c r="AC10" s="10">
        <f t="shared" si="13"/>
        <v>1.5108593012275731</v>
      </c>
      <c r="AD10" s="10">
        <f t="shared" si="14"/>
        <v>8.1668070336625584E-2</v>
      </c>
      <c r="AE10" s="10"/>
      <c r="AF10" s="10"/>
      <c r="AG10" s="10">
        <f t="shared" si="15"/>
        <v>99.999999999999972</v>
      </c>
      <c r="AH10" s="10">
        <f t="shared" si="16"/>
        <v>1.4700252660592603</v>
      </c>
      <c r="AI10" s="10">
        <f t="shared" si="17"/>
        <v>1.2760635990097746</v>
      </c>
    </row>
    <row r="11" spans="1:35" x14ac:dyDescent="0.3">
      <c r="A11" s="17" t="s">
        <v>424</v>
      </c>
      <c r="B11" s="17">
        <v>64.099999999999994</v>
      </c>
      <c r="C11" s="17">
        <v>1</v>
      </c>
      <c r="D11" s="17">
        <v>18.52</v>
      </c>
      <c r="E11" s="10">
        <f t="shared" si="18"/>
        <v>4.7728999999999999</v>
      </c>
      <c r="F11" s="17">
        <v>5.77</v>
      </c>
      <c r="G11" s="17">
        <v>1.29</v>
      </c>
      <c r="H11" s="17">
        <v>0.15</v>
      </c>
      <c r="I11" s="17">
        <v>0.71</v>
      </c>
      <c r="J11" s="17">
        <v>2.9</v>
      </c>
      <c r="K11" s="17">
        <v>0.08</v>
      </c>
      <c r="L11" s="17">
        <v>2.5</v>
      </c>
      <c r="M11" s="17"/>
      <c r="N11" s="17">
        <v>102.14</v>
      </c>
      <c r="O11" s="17">
        <v>4.34</v>
      </c>
      <c r="P11" s="17">
        <v>0.39</v>
      </c>
      <c r="Q11" s="66">
        <f t="shared" si="1"/>
        <v>101.7929</v>
      </c>
      <c r="R11" s="66">
        <f t="shared" si="2"/>
        <v>99.292900000000003</v>
      </c>
      <c r="S11" s="30">
        <f t="shared" si="3"/>
        <v>1.0071213551019256</v>
      </c>
      <c r="T11" s="17" t="str">
        <f t="shared" si="4"/>
        <v>KR18.3</v>
      </c>
      <c r="U11" s="10">
        <f t="shared" si="5"/>
        <v>64.55647886203343</v>
      </c>
      <c r="V11" s="10">
        <f t="shared" si="6"/>
        <v>1.0071213551019256</v>
      </c>
      <c r="W11" s="10">
        <f t="shared" si="7"/>
        <v>18.65188749648766</v>
      </c>
      <c r="X11" s="10">
        <f t="shared" si="8"/>
        <v>4.8068895157659801</v>
      </c>
      <c r="Y11" s="10">
        <f t="shared" si="9"/>
        <v>5.8110902189381104</v>
      </c>
      <c r="Z11" s="10">
        <f t="shared" si="10"/>
        <v>1.2991865480814839</v>
      </c>
      <c r="AA11" s="10">
        <f t="shared" si="11"/>
        <v>0.15106820326528883</v>
      </c>
      <c r="AB11" s="10">
        <f t="shared" si="12"/>
        <v>0.71505616212236711</v>
      </c>
      <c r="AC11" s="10">
        <f t="shared" si="13"/>
        <v>2.920651929795584</v>
      </c>
      <c r="AD11" s="10">
        <f t="shared" si="14"/>
        <v>8.0569708408154042E-2</v>
      </c>
      <c r="AE11" s="10"/>
      <c r="AF11" s="10"/>
      <c r="AG11" s="10">
        <f t="shared" si="15"/>
        <v>99.999999999999957</v>
      </c>
      <c r="AH11" s="10">
        <f t="shared" si="16"/>
        <v>4.3709066811423565</v>
      </c>
      <c r="AI11" s="10">
        <f t="shared" si="17"/>
        <v>0.392777328489751</v>
      </c>
    </row>
    <row r="12" spans="1:35" x14ac:dyDescent="0.3">
      <c r="A12" s="17" t="s">
        <v>425</v>
      </c>
      <c r="B12" s="17">
        <v>61.3</v>
      </c>
      <c r="C12" s="17">
        <v>1.05</v>
      </c>
      <c r="D12" s="17">
        <v>18.53</v>
      </c>
      <c r="E12" s="10">
        <f t="shared" si="18"/>
        <v>2.3017000000000003</v>
      </c>
      <c r="F12" s="17">
        <v>8.6999999999999993</v>
      </c>
      <c r="G12" s="17">
        <v>1.1100000000000001</v>
      </c>
      <c r="H12" s="17">
        <v>0.2</v>
      </c>
      <c r="I12" s="17">
        <v>0.36</v>
      </c>
      <c r="J12" s="17">
        <v>2.63</v>
      </c>
      <c r="K12" s="17">
        <v>0.05</v>
      </c>
      <c r="L12" s="17">
        <v>3.03</v>
      </c>
      <c r="M12" s="17"/>
      <c r="N12" s="17">
        <v>99.73</v>
      </c>
      <c r="O12" s="17">
        <v>1.78</v>
      </c>
      <c r="P12" s="17">
        <v>0.47</v>
      </c>
      <c r="Q12" s="66">
        <f t="shared" si="1"/>
        <v>99.26169999999999</v>
      </c>
      <c r="R12" s="66">
        <f t="shared" si="2"/>
        <v>96.231699999999989</v>
      </c>
      <c r="S12" s="30">
        <f t="shared" si="3"/>
        <v>1.0391586140533733</v>
      </c>
      <c r="T12" s="17" t="str">
        <f t="shared" si="4"/>
        <v>KR18.4</v>
      </c>
      <c r="U12" s="10">
        <f t="shared" si="5"/>
        <v>63.70042304147178</v>
      </c>
      <c r="V12" s="10">
        <f t="shared" si="6"/>
        <v>1.091116544756042</v>
      </c>
      <c r="W12" s="10">
        <f t="shared" si="7"/>
        <v>19.255609118409009</v>
      </c>
      <c r="X12" s="10">
        <f t="shared" si="8"/>
        <v>2.3918313819666497</v>
      </c>
      <c r="Y12" s="10">
        <f t="shared" si="9"/>
        <v>9.0406799422643473</v>
      </c>
      <c r="Z12" s="10">
        <f t="shared" si="10"/>
        <v>1.1534660615992445</v>
      </c>
      <c r="AA12" s="10">
        <f t="shared" si="11"/>
        <v>0.20783172281067466</v>
      </c>
      <c r="AB12" s="10">
        <f t="shared" si="12"/>
        <v>0.37409710105921434</v>
      </c>
      <c r="AC12" s="10">
        <f t="shared" si="13"/>
        <v>2.7329871549603717</v>
      </c>
      <c r="AD12" s="10">
        <f t="shared" si="14"/>
        <v>5.1957930702668666E-2</v>
      </c>
      <c r="AE12" s="10"/>
      <c r="AF12" s="10"/>
      <c r="AG12" s="10">
        <f t="shared" si="15"/>
        <v>100.00000000000003</v>
      </c>
      <c r="AH12" s="10">
        <f t="shared" si="16"/>
        <v>1.8497023330150044</v>
      </c>
      <c r="AI12" s="10">
        <f t="shared" si="17"/>
        <v>0.48840454860508542</v>
      </c>
    </row>
    <row r="13" spans="1:35" x14ac:dyDescent="0.3">
      <c r="A13" s="17" t="s">
        <v>426</v>
      </c>
      <c r="B13" s="17">
        <v>55.1</v>
      </c>
      <c r="C13" s="17">
        <v>1.1599999999999999</v>
      </c>
      <c r="D13" s="17">
        <v>21.45</v>
      </c>
      <c r="E13" s="10">
        <f t="shared" si="18"/>
        <v>2.5302000000000002</v>
      </c>
      <c r="F13" s="17">
        <v>12.04</v>
      </c>
      <c r="G13" s="17">
        <v>1.62</v>
      </c>
      <c r="H13" s="17">
        <v>0.28000000000000003</v>
      </c>
      <c r="I13" s="17">
        <v>0.68</v>
      </c>
      <c r="J13" s="17">
        <v>2.46</v>
      </c>
      <c r="K13" s="17">
        <v>0.06</v>
      </c>
      <c r="L13" s="17">
        <v>2.4500000000000002</v>
      </c>
      <c r="M13" s="17"/>
      <c r="N13" s="17">
        <v>99.96</v>
      </c>
      <c r="O13" s="17">
        <v>1.62</v>
      </c>
      <c r="P13" s="17">
        <v>0.82</v>
      </c>
      <c r="Q13" s="66">
        <f t="shared" si="1"/>
        <v>99.830199999999991</v>
      </c>
      <c r="R13" s="66">
        <f t="shared" si="2"/>
        <v>97.380199999999988</v>
      </c>
      <c r="S13" s="30">
        <f t="shared" si="3"/>
        <v>1.0269027995424123</v>
      </c>
      <c r="T13" s="17" t="str">
        <f t="shared" si="4"/>
        <v>KR32.2</v>
      </c>
      <c r="U13" s="10">
        <f t="shared" si="5"/>
        <v>56.582344254786918</v>
      </c>
      <c r="V13" s="10">
        <f t="shared" si="6"/>
        <v>1.1912072474691981</v>
      </c>
      <c r="W13" s="10">
        <f t="shared" si="7"/>
        <v>22.027065050184742</v>
      </c>
      <c r="X13" s="10">
        <f t="shared" si="8"/>
        <v>2.5982694634022119</v>
      </c>
      <c r="Y13" s="10">
        <f t="shared" si="9"/>
        <v>12.363909706490643</v>
      </c>
      <c r="Z13" s="10">
        <f t="shared" si="10"/>
        <v>1.6635825352587079</v>
      </c>
      <c r="AA13" s="10">
        <f t="shared" si="11"/>
        <v>0.28753278387187547</v>
      </c>
      <c r="AB13" s="10">
        <f t="shared" si="12"/>
        <v>0.69829390368884037</v>
      </c>
      <c r="AC13" s="10">
        <f t="shared" si="13"/>
        <v>2.5261808868743341</v>
      </c>
      <c r="AD13" s="10">
        <f t="shared" si="14"/>
        <v>6.1614167972544737E-2</v>
      </c>
      <c r="AE13" s="10"/>
      <c r="AF13" s="10"/>
      <c r="AG13" s="10">
        <f t="shared" si="15"/>
        <v>100.00000000000003</v>
      </c>
      <c r="AH13" s="10">
        <f t="shared" si="16"/>
        <v>1.6635825352587079</v>
      </c>
      <c r="AI13" s="10">
        <f t="shared" si="17"/>
        <v>0.84206029562477802</v>
      </c>
    </row>
    <row r="14" spans="1:35" x14ac:dyDescent="0.3">
      <c r="A14" s="17" t="s">
        <v>427</v>
      </c>
      <c r="B14" s="17">
        <v>58.5</v>
      </c>
      <c r="C14" s="17">
        <v>1.19</v>
      </c>
      <c r="D14" s="17">
        <v>22.88</v>
      </c>
      <c r="E14" s="10">
        <f t="shared" si="18"/>
        <v>2.4653999999999998</v>
      </c>
      <c r="F14" s="17">
        <v>7.79</v>
      </c>
      <c r="G14" s="17">
        <v>1.44</v>
      </c>
      <c r="H14" s="17">
        <v>0.12</v>
      </c>
      <c r="I14" s="17">
        <v>0.75</v>
      </c>
      <c r="J14" s="17">
        <v>2.63</v>
      </c>
      <c r="K14" s="17">
        <v>0.06</v>
      </c>
      <c r="L14" s="17">
        <v>3.13</v>
      </c>
      <c r="M14" s="17"/>
      <c r="N14" s="17">
        <v>99.22</v>
      </c>
      <c r="O14" s="17">
        <v>1.2</v>
      </c>
      <c r="P14" s="17">
        <v>1.1399999999999999</v>
      </c>
      <c r="Q14" s="66">
        <f t="shared" si="1"/>
        <v>100.9554</v>
      </c>
      <c r="R14" s="66">
        <f t="shared" si="2"/>
        <v>97.825400000000002</v>
      </c>
      <c r="S14" s="30">
        <f t="shared" si="3"/>
        <v>1.0222294005442349</v>
      </c>
      <c r="T14" s="17" t="str">
        <f t="shared" si="4"/>
        <v>KR41</v>
      </c>
      <c r="U14" s="10">
        <f t="shared" si="5"/>
        <v>59.800419931837745</v>
      </c>
      <c r="V14" s="10">
        <f t="shared" si="6"/>
        <v>1.2164529866476395</v>
      </c>
      <c r="W14" s="10">
        <f t="shared" si="7"/>
        <v>23.388608684452095</v>
      </c>
      <c r="X14" s="10">
        <f t="shared" si="8"/>
        <v>2.5202043641017569</v>
      </c>
      <c r="Y14" s="10">
        <f t="shared" si="9"/>
        <v>7.9631670302395898</v>
      </c>
      <c r="Z14" s="10">
        <f t="shared" si="10"/>
        <v>1.4720103367836983</v>
      </c>
      <c r="AA14" s="10">
        <f t="shared" si="11"/>
        <v>0.12266752806530819</v>
      </c>
      <c r="AB14" s="10">
        <f t="shared" si="12"/>
        <v>0.76667205040817621</v>
      </c>
      <c r="AC14" s="10">
        <f t="shared" si="13"/>
        <v>2.6884633234313378</v>
      </c>
      <c r="AD14" s="10">
        <f t="shared" si="14"/>
        <v>6.1333764032654094E-2</v>
      </c>
      <c r="AE14" s="10"/>
      <c r="AF14" s="10"/>
      <c r="AG14" s="10">
        <f t="shared" si="15"/>
        <v>99.999999999999986</v>
      </c>
      <c r="AH14" s="10">
        <f t="shared" si="16"/>
        <v>1.2266752806530818</v>
      </c>
      <c r="AI14" s="10">
        <f t="shared" si="17"/>
        <v>1.1653415166204277</v>
      </c>
    </row>
    <row r="15" spans="1:35" x14ac:dyDescent="0.3">
      <c r="A15" s="17" t="s">
        <v>428</v>
      </c>
      <c r="B15" s="17">
        <v>55.8</v>
      </c>
      <c r="C15" s="17">
        <v>1.1599999999999999</v>
      </c>
      <c r="D15" s="17">
        <v>25.39</v>
      </c>
      <c r="E15" s="10">
        <f t="shared" si="18"/>
        <v>1.3795999999999999</v>
      </c>
      <c r="F15" s="17">
        <v>5.71</v>
      </c>
      <c r="G15" s="17">
        <v>0.98</v>
      </c>
      <c r="H15" s="17">
        <v>0.14000000000000001</v>
      </c>
      <c r="I15" s="17">
        <v>1.32</v>
      </c>
      <c r="J15" s="17">
        <v>3.86</v>
      </c>
      <c r="K15" s="17">
        <v>0.06</v>
      </c>
      <c r="L15" s="17">
        <v>3.32</v>
      </c>
      <c r="M15" s="17"/>
      <c r="N15" s="17">
        <v>99.42</v>
      </c>
      <c r="O15" s="17">
        <v>0.98</v>
      </c>
      <c r="P15" s="17">
        <v>0.36</v>
      </c>
      <c r="Q15" s="66">
        <f t="shared" si="1"/>
        <v>99.119599999999977</v>
      </c>
      <c r="R15" s="66">
        <f t="shared" si="2"/>
        <v>95.799599999999984</v>
      </c>
      <c r="S15" s="30">
        <f t="shared" si="3"/>
        <v>1.0438456945540484</v>
      </c>
      <c r="T15" s="17" t="str">
        <f t="shared" si="4"/>
        <v>KR55</v>
      </c>
      <c r="U15" s="10">
        <f t="shared" si="5"/>
        <v>58.246589756115895</v>
      </c>
      <c r="V15" s="10">
        <f t="shared" si="6"/>
        <v>1.2108610056826961</v>
      </c>
      <c r="W15" s="10">
        <f t="shared" si="7"/>
        <v>26.503242184727291</v>
      </c>
      <c r="X15" s="10">
        <f t="shared" si="8"/>
        <v>1.4400895202067652</v>
      </c>
      <c r="Y15" s="10">
        <f t="shared" si="9"/>
        <v>5.9603589159036163</v>
      </c>
      <c r="Z15" s="10">
        <f t="shared" si="10"/>
        <v>1.0229687806629675</v>
      </c>
      <c r="AA15" s="10">
        <f t="shared" si="11"/>
        <v>0.1461383972375668</v>
      </c>
      <c r="AB15" s="10">
        <f t="shared" si="12"/>
        <v>1.3778763168113439</v>
      </c>
      <c r="AC15" s="10">
        <f t="shared" si="13"/>
        <v>4.0292443809786267</v>
      </c>
      <c r="AD15" s="10">
        <f t="shared" si="14"/>
        <v>6.2630741673242896E-2</v>
      </c>
      <c r="AE15" s="10"/>
      <c r="AF15" s="10"/>
      <c r="AG15" s="10">
        <f t="shared" si="15"/>
        <v>100</v>
      </c>
      <c r="AH15" s="10">
        <f t="shared" si="16"/>
        <v>1.0229687806629675</v>
      </c>
      <c r="AI15" s="10">
        <f t="shared" si="17"/>
        <v>0.37578445003945743</v>
      </c>
    </row>
    <row r="16" spans="1:35" x14ac:dyDescent="0.3">
      <c r="A16" s="17" t="s">
        <v>429</v>
      </c>
      <c r="B16" s="17">
        <v>52.4</v>
      </c>
      <c r="C16" s="17">
        <v>1.36</v>
      </c>
      <c r="D16" s="17">
        <v>27.85</v>
      </c>
      <c r="E16" s="10">
        <f t="shared" si="18"/>
        <v>1.4651000000000001</v>
      </c>
      <c r="F16" s="17">
        <v>5.48</v>
      </c>
      <c r="G16" s="17">
        <v>0.64</v>
      </c>
      <c r="H16" s="17">
        <v>0.15</v>
      </c>
      <c r="I16" s="17">
        <v>1.36</v>
      </c>
      <c r="J16" s="17">
        <v>4.84</v>
      </c>
      <c r="K16" s="17">
        <v>0.08</v>
      </c>
      <c r="L16" s="17">
        <v>3.28</v>
      </c>
      <c r="M16" s="17"/>
      <c r="N16" s="17">
        <v>99.2</v>
      </c>
      <c r="O16" s="17">
        <v>1.01</v>
      </c>
      <c r="P16" s="17">
        <v>0.41</v>
      </c>
      <c r="Q16" s="66">
        <f t="shared" si="1"/>
        <v>98.905100000000019</v>
      </c>
      <c r="R16" s="66">
        <f t="shared" si="2"/>
        <v>95.625100000000018</v>
      </c>
      <c r="S16" s="30">
        <f t="shared" si="3"/>
        <v>1.0457505403915917</v>
      </c>
      <c r="T16" s="17" t="str">
        <f t="shared" si="4"/>
        <v>KR59.1</v>
      </c>
      <c r="U16" s="10">
        <f t="shared" si="5"/>
        <v>54.797328316519405</v>
      </c>
      <c r="V16" s="10">
        <f t="shared" si="6"/>
        <v>1.4222207349325648</v>
      </c>
      <c r="W16" s="10">
        <f t="shared" si="7"/>
        <v>29.12415254990583</v>
      </c>
      <c r="X16" s="10">
        <f t="shared" si="8"/>
        <v>1.5321291167277209</v>
      </c>
      <c r="Y16" s="10">
        <f t="shared" si="9"/>
        <v>5.7307129613459225</v>
      </c>
      <c r="Z16" s="10">
        <f t="shared" si="10"/>
        <v>0.66928034585061869</v>
      </c>
      <c r="AA16" s="10">
        <f t="shared" si="11"/>
        <v>0.15686258105873874</v>
      </c>
      <c r="AB16" s="10">
        <f t="shared" si="12"/>
        <v>1.4222207349325648</v>
      </c>
      <c r="AC16" s="10">
        <f t="shared" si="13"/>
        <v>5.0614326154953035</v>
      </c>
      <c r="AD16" s="10">
        <f t="shared" si="14"/>
        <v>8.3660043231327336E-2</v>
      </c>
      <c r="AE16" s="10"/>
      <c r="AF16" s="10"/>
      <c r="AG16" s="10">
        <f t="shared" si="15"/>
        <v>100</v>
      </c>
      <c r="AH16" s="10">
        <f t="shared" si="16"/>
        <v>1.0562080457955076</v>
      </c>
      <c r="AI16" s="10">
        <f t="shared" si="17"/>
        <v>0.42875772156055253</v>
      </c>
    </row>
    <row r="17" spans="1:35" x14ac:dyDescent="0.3">
      <c r="A17" s="17" t="s">
        <v>430</v>
      </c>
      <c r="B17" s="17">
        <v>72.8</v>
      </c>
      <c r="C17" s="17">
        <v>0.95</v>
      </c>
      <c r="D17" s="17">
        <v>16.32</v>
      </c>
      <c r="E17" s="10">
        <f t="shared" si="18"/>
        <v>1.0653000000000001</v>
      </c>
      <c r="F17" s="17">
        <v>0.82</v>
      </c>
      <c r="G17" s="17">
        <v>0.62</v>
      </c>
      <c r="H17" s="17">
        <v>0.09</v>
      </c>
      <c r="I17" s="17">
        <v>0.7</v>
      </c>
      <c r="J17" s="17">
        <v>3.34</v>
      </c>
      <c r="K17" s="17">
        <v>7.0000000000000007E-2</v>
      </c>
      <c r="L17" s="17">
        <v>2.2000000000000002</v>
      </c>
      <c r="M17" s="17"/>
      <c r="N17" s="17">
        <v>99.18</v>
      </c>
      <c r="O17" s="17">
        <v>0.81</v>
      </c>
      <c r="P17" s="17">
        <v>0.23</v>
      </c>
      <c r="Q17" s="66">
        <f t="shared" si="1"/>
        <v>98.97529999999999</v>
      </c>
      <c r="R17" s="66">
        <f t="shared" si="2"/>
        <v>96.775299999999987</v>
      </c>
      <c r="S17" s="30">
        <f t="shared" si="3"/>
        <v>1.033321519023966</v>
      </c>
      <c r="T17" s="17" t="str">
        <f t="shared" si="4"/>
        <v>KR62</v>
      </c>
      <c r="U17" s="10">
        <f t="shared" si="5"/>
        <v>75.225806584944721</v>
      </c>
      <c r="V17" s="10">
        <f t="shared" si="6"/>
        <v>0.98165544307276764</v>
      </c>
      <c r="W17" s="10">
        <f t="shared" si="7"/>
        <v>16.863807190471125</v>
      </c>
      <c r="X17" s="10">
        <f t="shared" si="8"/>
        <v>1.1007974142162311</v>
      </c>
      <c r="Y17" s="10">
        <f t="shared" si="9"/>
        <v>0.84732364559965201</v>
      </c>
      <c r="Z17" s="10">
        <f t="shared" si="10"/>
        <v>0.64065934179485884</v>
      </c>
      <c r="AA17" s="10">
        <f t="shared" si="11"/>
        <v>9.2998936712156935E-2</v>
      </c>
      <c r="AB17" s="10">
        <f t="shared" si="12"/>
        <v>0.72332506331677615</v>
      </c>
      <c r="AC17" s="10">
        <f t="shared" si="13"/>
        <v>3.4512938735400462</v>
      </c>
      <c r="AD17" s="10">
        <f t="shared" si="14"/>
        <v>7.2332506331677621E-2</v>
      </c>
      <c r="AE17" s="10"/>
      <c r="AF17" s="10"/>
      <c r="AG17" s="10">
        <f t="shared" si="15"/>
        <v>100.00000000000003</v>
      </c>
      <c r="AH17" s="10">
        <f t="shared" si="16"/>
        <v>0.83699043040941246</v>
      </c>
      <c r="AI17" s="10">
        <f t="shared" si="17"/>
        <v>0.23766394937551219</v>
      </c>
    </row>
    <row r="18" spans="1:35" x14ac:dyDescent="0.3">
      <c r="A18" s="17" t="s">
        <v>431</v>
      </c>
      <c r="B18" s="17">
        <v>55.8</v>
      </c>
      <c r="C18" s="17">
        <v>1.3</v>
      </c>
      <c r="D18" s="17">
        <v>25.41</v>
      </c>
      <c r="E18" s="10">
        <f t="shared" si="18"/>
        <v>1.5051000000000001</v>
      </c>
      <c r="F18" s="17">
        <v>5.23</v>
      </c>
      <c r="G18" s="17">
        <v>0.88</v>
      </c>
      <c r="H18" s="17">
        <v>0.11</v>
      </c>
      <c r="I18" s="17">
        <v>1.21</v>
      </c>
      <c r="J18" s="17">
        <v>4.17</v>
      </c>
      <c r="K18" s="17">
        <v>0.04</v>
      </c>
      <c r="L18" s="17">
        <v>3.18</v>
      </c>
      <c r="M18" s="17"/>
      <c r="N18" s="17">
        <v>99.07</v>
      </c>
      <c r="O18" s="17">
        <v>1.05</v>
      </c>
      <c r="P18" s="17">
        <v>0.41</v>
      </c>
      <c r="Q18" s="66">
        <f t="shared" si="1"/>
        <v>98.835099999999997</v>
      </c>
      <c r="R18" s="66">
        <f t="shared" si="2"/>
        <v>95.65509999999999</v>
      </c>
      <c r="S18" s="30">
        <f t="shared" si="3"/>
        <v>1.0454225650278972</v>
      </c>
      <c r="T18" s="17" t="str">
        <f t="shared" si="4"/>
        <v>KR64</v>
      </c>
      <c r="U18" s="10">
        <f t="shared" si="5"/>
        <v>58.334579128556662</v>
      </c>
      <c r="V18" s="10">
        <f t="shared" si="6"/>
        <v>1.3590493345362664</v>
      </c>
      <c r="W18" s="10">
        <f t="shared" si="7"/>
        <v>26.56418737735887</v>
      </c>
      <c r="X18" s="10">
        <f t="shared" si="8"/>
        <v>1.5734655026234883</v>
      </c>
      <c r="Y18" s="10">
        <f t="shared" si="9"/>
        <v>5.4675600150959029</v>
      </c>
      <c r="Z18" s="10">
        <f t="shared" si="10"/>
        <v>0.91997185722454955</v>
      </c>
      <c r="AA18" s="10">
        <f t="shared" si="11"/>
        <v>0.11499648215306869</v>
      </c>
      <c r="AB18" s="10">
        <f t="shared" si="12"/>
        <v>1.2649613036837555</v>
      </c>
      <c r="AC18" s="10">
        <f t="shared" si="13"/>
        <v>4.3594120961663316</v>
      </c>
      <c r="AD18" s="10">
        <f t="shared" si="14"/>
        <v>4.1816902601115889E-2</v>
      </c>
      <c r="AE18" s="10"/>
      <c r="AF18" s="10"/>
      <c r="AG18" s="10">
        <f t="shared" si="15"/>
        <v>100.00000000000003</v>
      </c>
      <c r="AH18" s="10">
        <f t="shared" si="16"/>
        <v>1.0976936932792922</v>
      </c>
      <c r="AI18" s="10">
        <f t="shared" si="17"/>
        <v>0.42862325166143783</v>
      </c>
    </row>
    <row r="19" spans="1:35" x14ac:dyDescent="0.3">
      <c r="A19" s="17" t="s">
        <v>432</v>
      </c>
      <c r="B19" s="17">
        <v>68.7</v>
      </c>
      <c r="C19" s="17">
        <v>0.8</v>
      </c>
      <c r="D19" s="17">
        <v>17.55</v>
      </c>
      <c r="E19" s="10">
        <f t="shared" si="18"/>
        <v>1.3016000000000001</v>
      </c>
      <c r="F19" s="17">
        <v>2.5499999999999998</v>
      </c>
      <c r="G19" s="17">
        <v>2.11</v>
      </c>
      <c r="H19" s="17">
        <v>7.0000000000000007E-2</v>
      </c>
      <c r="I19" s="17">
        <v>0.73</v>
      </c>
      <c r="J19" s="17">
        <v>2.75</v>
      </c>
      <c r="K19" s="17">
        <v>0.03</v>
      </c>
      <c r="L19" s="17">
        <v>2.82</v>
      </c>
      <c r="M19" s="17"/>
      <c r="N19" s="17">
        <v>99.59</v>
      </c>
      <c r="O19" s="17">
        <v>0.68</v>
      </c>
      <c r="P19" s="17">
        <v>0.56000000000000005</v>
      </c>
      <c r="Q19" s="66">
        <f t="shared" si="1"/>
        <v>99.411599999999979</v>
      </c>
      <c r="R19" s="66">
        <f t="shared" si="2"/>
        <v>96.591599999999985</v>
      </c>
      <c r="S19" s="30">
        <f t="shared" si="3"/>
        <v>1.035286712302105</v>
      </c>
      <c r="T19" s="17" t="str">
        <f t="shared" si="4"/>
        <v>KR65.2</v>
      </c>
      <c r="U19" s="10">
        <f t="shared" si="5"/>
        <v>71.124197135154617</v>
      </c>
      <c r="V19" s="10">
        <f t="shared" si="6"/>
        <v>0.82822936984168405</v>
      </c>
      <c r="W19" s="10">
        <f t="shared" si="7"/>
        <v>18.169281800901942</v>
      </c>
      <c r="X19" s="10">
        <f t="shared" si="8"/>
        <v>1.34752918473242</v>
      </c>
      <c r="Y19" s="10">
        <f t="shared" si="9"/>
        <v>2.6399811163703677</v>
      </c>
      <c r="Z19" s="10">
        <f t="shared" si="10"/>
        <v>2.1844549629574415</v>
      </c>
      <c r="AA19" s="10">
        <f t="shared" si="11"/>
        <v>7.247006986114736E-2</v>
      </c>
      <c r="AB19" s="10">
        <f t="shared" si="12"/>
        <v>0.75575929998053659</v>
      </c>
      <c r="AC19" s="10">
        <f t="shared" si="13"/>
        <v>2.8470384588307889</v>
      </c>
      <c r="AD19" s="10">
        <f t="shared" si="14"/>
        <v>3.105860136906315E-2</v>
      </c>
      <c r="AE19" s="10"/>
      <c r="AF19" s="10"/>
      <c r="AG19" s="10">
        <f t="shared" si="15"/>
        <v>100.00000000000003</v>
      </c>
      <c r="AH19" s="10">
        <f t="shared" si="16"/>
        <v>0.70399496436543141</v>
      </c>
      <c r="AI19" s="10">
        <f t="shared" si="17"/>
        <v>0.57976055888917888</v>
      </c>
    </row>
    <row r="20" spans="1:35" x14ac:dyDescent="0.3">
      <c r="A20" s="17" t="s">
        <v>433</v>
      </c>
      <c r="B20" s="17">
        <v>54.4</v>
      </c>
      <c r="C20" s="17">
        <v>1.65</v>
      </c>
      <c r="D20" s="17">
        <v>25.03</v>
      </c>
      <c r="E20" s="10">
        <f t="shared" si="18"/>
        <v>2.5992999999999999</v>
      </c>
      <c r="F20" s="17">
        <v>6.41</v>
      </c>
      <c r="G20" s="17">
        <v>0.95</v>
      </c>
      <c r="H20" s="17">
        <v>0.4</v>
      </c>
      <c r="I20" s="17">
        <v>1.1599999999999999</v>
      </c>
      <c r="J20" s="17">
        <v>3.82</v>
      </c>
      <c r="K20" s="17">
        <v>0.24</v>
      </c>
      <c r="L20" s="17">
        <v>2.93</v>
      </c>
      <c r="M20" s="17"/>
      <c r="N20" s="17">
        <v>99.99</v>
      </c>
      <c r="O20" s="17">
        <v>1.9</v>
      </c>
      <c r="P20" s="17">
        <v>0.63</v>
      </c>
      <c r="Q20" s="66">
        <f t="shared" si="1"/>
        <v>99.589299999999994</v>
      </c>
      <c r="R20" s="66">
        <f t="shared" si="2"/>
        <v>96.659299999999988</v>
      </c>
      <c r="S20" s="30">
        <f t="shared" si="3"/>
        <v>1.0345615993494679</v>
      </c>
      <c r="T20" s="17" t="str">
        <f t="shared" si="4"/>
        <v>KR69.1</v>
      </c>
      <c r="U20" s="10">
        <f t="shared" si="5"/>
        <v>56.280151004611049</v>
      </c>
      <c r="V20" s="10">
        <f t="shared" si="6"/>
        <v>1.707026638926622</v>
      </c>
      <c r="W20" s="10">
        <f t="shared" si="7"/>
        <v>25.895076831717184</v>
      </c>
      <c r="X20" s="10">
        <f t="shared" si="8"/>
        <v>2.6891359651890721</v>
      </c>
      <c r="Y20" s="10">
        <f t="shared" si="9"/>
        <v>6.6315398518300892</v>
      </c>
      <c r="Z20" s="10">
        <f t="shared" si="10"/>
        <v>0.98283351938199448</v>
      </c>
      <c r="AA20" s="10">
        <f t="shared" si="11"/>
        <v>0.41382463973978717</v>
      </c>
      <c r="AB20" s="10">
        <f t="shared" si="12"/>
        <v>1.2000914552453827</v>
      </c>
      <c r="AC20" s="10">
        <f t="shared" si="13"/>
        <v>3.9520253095149673</v>
      </c>
      <c r="AD20" s="10">
        <f t="shared" si="14"/>
        <v>0.2482947838438723</v>
      </c>
      <c r="AE20" s="10"/>
      <c r="AF20" s="10"/>
      <c r="AG20" s="10">
        <f t="shared" si="15"/>
        <v>100.00000000000001</v>
      </c>
      <c r="AH20" s="10">
        <f t="shared" si="16"/>
        <v>1.965667038763989</v>
      </c>
      <c r="AI20" s="10">
        <f t="shared" si="17"/>
        <v>0.65177380759016479</v>
      </c>
    </row>
    <row r="21" spans="1:35" x14ac:dyDescent="0.3">
      <c r="A21" s="17" t="s">
        <v>434</v>
      </c>
      <c r="B21" s="17">
        <v>53.5</v>
      </c>
      <c r="C21" s="17">
        <v>1.22</v>
      </c>
      <c r="D21" s="17">
        <v>25.02</v>
      </c>
      <c r="E21" s="10">
        <f t="shared" si="18"/>
        <v>1.6703999999999999</v>
      </c>
      <c r="F21" s="17">
        <v>9.16</v>
      </c>
      <c r="G21" s="17">
        <v>0.9</v>
      </c>
      <c r="H21" s="17">
        <v>0.23</v>
      </c>
      <c r="I21" s="17">
        <v>1.02</v>
      </c>
      <c r="J21" s="17">
        <v>3.92</v>
      </c>
      <c r="K21" s="17">
        <v>0.08</v>
      </c>
      <c r="L21" s="17">
        <v>2.67</v>
      </c>
      <c r="M21" s="17"/>
      <c r="N21" s="17">
        <v>99.95</v>
      </c>
      <c r="O21" s="17">
        <v>0.96</v>
      </c>
      <c r="P21" s="17">
        <v>0.64</v>
      </c>
      <c r="Q21" s="66">
        <f t="shared" si="1"/>
        <v>99.3904</v>
      </c>
      <c r="R21" s="66">
        <f t="shared" si="2"/>
        <v>96.720399999999998</v>
      </c>
      <c r="S21" s="30">
        <f t="shared" si="3"/>
        <v>1.0339080483538117</v>
      </c>
      <c r="T21" s="17" t="str">
        <f t="shared" si="4"/>
        <v>KR72</v>
      </c>
      <c r="U21" s="10">
        <f t="shared" si="5"/>
        <v>55.314080586928924</v>
      </c>
      <c r="V21" s="10">
        <f t="shared" si="6"/>
        <v>1.2613678189916502</v>
      </c>
      <c r="W21" s="10">
        <f t="shared" si="7"/>
        <v>25.868379369812367</v>
      </c>
      <c r="X21" s="10">
        <f t="shared" si="8"/>
        <v>1.727040003970207</v>
      </c>
      <c r="Y21" s="10">
        <f t="shared" si="9"/>
        <v>9.4705977229209157</v>
      </c>
      <c r="Z21" s="10">
        <f t="shared" si="10"/>
        <v>0.93051724351843057</v>
      </c>
      <c r="AA21" s="10">
        <f t="shared" si="11"/>
        <v>0.23779885112137669</v>
      </c>
      <c r="AB21" s="10">
        <f t="shared" si="12"/>
        <v>1.054586209320888</v>
      </c>
      <c r="AC21" s="10">
        <f t="shared" si="13"/>
        <v>4.0529195495469414</v>
      </c>
      <c r="AD21" s="10">
        <f t="shared" si="14"/>
        <v>8.271264386830493E-2</v>
      </c>
      <c r="AE21" s="10"/>
      <c r="AF21" s="10"/>
      <c r="AG21" s="10">
        <f t="shared" si="15"/>
        <v>100.00000000000001</v>
      </c>
      <c r="AH21" s="10">
        <f t="shared" si="16"/>
        <v>0.99255172641965916</v>
      </c>
      <c r="AI21" s="10">
        <f t="shared" si="17"/>
        <v>0.66170115094643944</v>
      </c>
    </row>
    <row r="22" spans="1:35" x14ac:dyDescent="0.3">
      <c r="A22" s="17" t="s">
        <v>435</v>
      </c>
      <c r="B22" s="17">
        <v>67.3</v>
      </c>
      <c r="C22" s="17">
        <v>0.87</v>
      </c>
      <c r="D22" s="17">
        <v>17.059999999999999</v>
      </c>
      <c r="E22" s="10">
        <f t="shared" si="18"/>
        <v>1.093</v>
      </c>
      <c r="F22" s="17">
        <v>4.97</v>
      </c>
      <c r="G22" s="17">
        <v>1.33</v>
      </c>
      <c r="H22" s="17">
        <v>0.17</v>
      </c>
      <c r="I22" s="17">
        <v>0.72</v>
      </c>
      <c r="J22" s="17">
        <v>2.6</v>
      </c>
      <c r="K22" s="17">
        <v>0.08</v>
      </c>
      <c r="L22" s="17">
        <v>1.55</v>
      </c>
      <c r="M22" s="17"/>
      <c r="N22" s="17">
        <v>98.43</v>
      </c>
      <c r="O22" s="17">
        <v>0.76</v>
      </c>
      <c r="P22" s="17">
        <v>0.3</v>
      </c>
      <c r="Q22" s="66">
        <f t="shared" si="1"/>
        <v>97.742999999999995</v>
      </c>
      <c r="R22" s="66">
        <f t="shared" si="2"/>
        <v>96.192999999999998</v>
      </c>
      <c r="S22" s="30">
        <f t="shared" si="3"/>
        <v>1.039576684374123</v>
      </c>
      <c r="T22" s="17" t="str">
        <f t="shared" si="4"/>
        <v>KR73</v>
      </c>
      <c r="U22" s="10">
        <f t="shared" si="5"/>
        <v>69.96351085837847</v>
      </c>
      <c r="V22" s="10">
        <f t="shared" si="6"/>
        <v>0.90443171540548695</v>
      </c>
      <c r="W22" s="10">
        <f t="shared" si="7"/>
        <v>17.735178235422538</v>
      </c>
      <c r="X22" s="10">
        <f t="shared" si="8"/>
        <v>1.1362573160209164</v>
      </c>
      <c r="Y22" s="10">
        <f t="shared" si="9"/>
        <v>5.1666961213393909</v>
      </c>
      <c r="Z22" s="10">
        <f t="shared" si="10"/>
        <v>1.3826369902175837</v>
      </c>
      <c r="AA22" s="10">
        <f t="shared" si="11"/>
        <v>0.17672803634360093</v>
      </c>
      <c r="AB22" s="10">
        <f t="shared" si="12"/>
        <v>0.74849521274936848</v>
      </c>
      <c r="AC22" s="10">
        <f t="shared" si="13"/>
        <v>2.7028993793727198</v>
      </c>
      <c r="AD22" s="10">
        <f t="shared" si="14"/>
        <v>8.3166134749929843E-2</v>
      </c>
      <c r="AE22" s="10"/>
      <c r="AF22" s="10"/>
      <c r="AG22" s="10">
        <f t="shared" si="15"/>
        <v>100.00000000000001</v>
      </c>
      <c r="AH22" s="10">
        <f t="shared" si="16"/>
        <v>0.79007828012433345</v>
      </c>
      <c r="AI22" s="10">
        <f t="shared" si="17"/>
        <v>0.31187300531223688</v>
      </c>
    </row>
    <row r="23" spans="1:35" x14ac:dyDescent="0.3">
      <c r="A23" s="17" t="s">
        <v>436</v>
      </c>
      <c r="B23" s="17">
        <v>72</v>
      </c>
      <c r="C23" s="17">
        <v>1.1000000000000001</v>
      </c>
      <c r="D23" s="17">
        <v>15.48</v>
      </c>
      <c r="E23" s="10">
        <f t="shared" si="18"/>
        <v>1.0851999999999999</v>
      </c>
      <c r="F23" s="17">
        <v>2.2200000000000002</v>
      </c>
      <c r="G23" s="17">
        <v>1.4</v>
      </c>
      <c r="H23" s="17">
        <v>7.0000000000000007E-2</v>
      </c>
      <c r="I23" s="17">
        <v>0.62</v>
      </c>
      <c r="J23" s="17">
        <v>2.61</v>
      </c>
      <c r="K23" s="17">
        <v>0.04</v>
      </c>
      <c r="L23" s="17">
        <v>2.1</v>
      </c>
      <c r="M23" s="17"/>
      <c r="N23" s="17">
        <v>99.24</v>
      </c>
      <c r="O23" s="17">
        <v>0.73</v>
      </c>
      <c r="P23" s="17">
        <v>0.32</v>
      </c>
      <c r="Q23" s="66">
        <f t="shared" si="1"/>
        <v>98.725200000000001</v>
      </c>
      <c r="R23" s="66">
        <f t="shared" si="2"/>
        <v>96.625200000000007</v>
      </c>
      <c r="S23" s="30">
        <f t="shared" si="3"/>
        <v>1.0349267064906462</v>
      </c>
      <c r="T23" s="17" t="str">
        <f t="shared" si="4"/>
        <v>KR76</v>
      </c>
      <c r="U23" s="10">
        <f t="shared" si="5"/>
        <v>74.514722867326526</v>
      </c>
      <c r="V23" s="10">
        <f t="shared" si="6"/>
        <v>1.1384193771397109</v>
      </c>
      <c r="W23" s="10">
        <f t="shared" si="7"/>
        <v>16.020665416475204</v>
      </c>
      <c r="X23" s="10">
        <f t="shared" si="8"/>
        <v>1.1231024618836492</v>
      </c>
      <c r="Y23" s="10">
        <f t="shared" si="9"/>
        <v>2.2975372884092349</v>
      </c>
      <c r="Z23" s="10">
        <f t="shared" si="10"/>
        <v>1.4488973890869046</v>
      </c>
      <c r="AA23" s="10">
        <f t="shared" si="11"/>
        <v>7.2444869454345237E-2</v>
      </c>
      <c r="AB23" s="10">
        <f t="shared" si="12"/>
        <v>0.64165455802420068</v>
      </c>
      <c r="AC23" s="10">
        <f t="shared" si="13"/>
        <v>2.7011587039405867</v>
      </c>
      <c r="AD23" s="10">
        <f t="shared" si="14"/>
        <v>4.1397068259625851E-2</v>
      </c>
      <c r="AE23" s="10"/>
      <c r="AF23" s="10"/>
      <c r="AG23" s="10">
        <f t="shared" si="15"/>
        <v>99.999999999999986</v>
      </c>
      <c r="AH23" s="10">
        <f t="shared" si="16"/>
        <v>0.75549649573817168</v>
      </c>
      <c r="AI23" s="10">
        <f t="shared" si="17"/>
        <v>0.33117654607700681</v>
      </c>
    </row>
    <row r="24" spans="1:35" x14ac:dyDescent="0.3">
      <c r="A24" s="17" t="s">
        <v>437</v>
      </c>
      <c r="B24" s="17">
        <v>52.1</v>
      </c>
      <c r="C24" s="17">
        <v>1.31</v>
      </c>
      <c r="D24" s="17">
        <v>24.47</v>
      </c>
      <c r="E24" s="10">
        <f t="shared" si="18"/>
        <v>1.6627000000000001</v>
      </c>
      <c r="F24" s="17">
        <v>12.24</v>
      </c>
      <c r="G24" s="17">
        <v>0.65</v>
      </c>
      <c r="H24" s="17">
        <v>0.25</v>
      </c>
      <c r="I24" s="17">
        <v>0.93</v>
      </c>
      <c r="J24" s="17">
        <v>3.36</v>
      </c>
      <c r="K24" s="17">
        <v>7.0000000000000007E-2</v>
      </c>
      <c r="L24" s="17">
        <v>2.21</v>
      </c>
      <c r="M24" s="17"/>
      <c r="N24" s="17">
        <v>99.57</v>
      </c>
      <c r="O24" s="17">
        <v>1.03</v>
      </c>
      <c r="P24" s="17">
        <v>0.56999999999999995</v>
      </c>
      <c r="Q24" s="66">
        <f t="shared" si="1"/>
        <v>99.25269999999999</v>
      </c>
      <c r="R24" s="66">
        <f t="shared" si="2"/>
        <v>97.042699999999996</v>
      </c>
      <c r="S24" s="30">
        <f t="shared" si="3"/>
        <v>1.0304742139285077</v>
      </c>
      <c r="T24" s="17" t="str">
        <f t="shared" si="4"/>
        <v>KR77</v>
      </c>
      <c r="U24" s="10">
        <f t="shared" si="5"/>
        <v>53.687706545675255</v>
      </c>
      <c r="V24" s="10">
        <f t="shared" si="6"/>
        <v>1.3499212202463451</v>
      </c>
      <c r="W24" s="10">
        <f t="shared" si="7"/>
        <v>25.215704014830582</v>
      </c>
      <c r="X24" s="10">
        <f t="shared" si="8"/>
        <v>1.7133694754989297</v>
      </c>
      <c r="Y24" s="10">
        <f t="shared" si="9"/>
        <v>12.613004378484934</v>
      </c>
      <c r="Z24" s="10">
        <f t="shared" si="10"/>
        <v>0.66980823905353004</v>
      </c>
      <c r="AA24" s="10">
        <f t="shared" si="11"/>
        <v>0.25761855348212692</v>
      </c>
      <c r="AB24" s="10">
        <f t="shared" si="12"/>
        <v>0.9583410189535122</v>
      </c>
      <c r="AC24" s="10">
        <f t="shared" si="13"/>
        <v>3.4623933587997855</v>
      </c>
      <c r="AD24" s="10">
        <f t="shared" si="14"/>
        <v>7.213319497499554E-2</v>
      </c>
      <c r="AE24" s="10"/>
      <c r="AF24" s="10"/>
      <c r="AG24" s="10">
        <f t="shared" si="15"/>
        <v>100</v>
      </c>
      <c r="AH24" s="10">
        <f t="shared" si="16"/>
        <v>1.0613884403463629</v>
      </c>
      <c r="AI24" s="10">
        <f t="shared" si="17"/>
        <v>0.58737030193924933</v>
      </c>
    </row>
    <row r="25" spans="1:35" x14ac:dyDescent="0.3">
      <c r="A25" s="17" t="s">
        <v>438</v>
      </c>
      <c r="B25" s="17">
        <v>52.3</v>
      </c>
      <c r="C25" s="17">
        <v>1</v>
      </c>
      <c r="D25" s="17">
        <v>19.23</v>
      </c>
      <c r="E25" s="10">
        <f t="shared" si="18"/>
        <v>1.8125</v>
      </c>
      <c r="F25" s="17">
        <v>19.190000000000001</v>
      </c>
      <c r="G25" s="17">
        <v>1.35</v>
      </c>
      <c r="H25" s="17">
        <v>0.4</v>
      </c>
      <c r="I25" s="17">
        <v>0.35</v>
      </c>
      <c r="J25" s="17">
        <v>1.44</v>
      </c>
      <c r="K25" s="17">
        <v>0.06</v>
      </c>
      <c r="L25" s="17">
        <v>1.53</v>
      </c>
      <c r="M25" s="17"/>
      <c r="N25" s="17">
        <v>98.88</v>
      </c>
      <c r="O25" s="17">
        <v>0.98</v>
      </c>
      <c r="P25" s="17">
        <v>0.75</v>
      </c>
      <c r="Q25" s="66">
        <f t="shared" si="1"/>
        <v>98.662499999999994</v>
      </c>
      <c r="R25" s="66">
        <f t="shared" si="2"/>
        <v>97.132499999999993</v>
      </c>
      <c r="S25" s="30">
        <f t="shared" si="3"/>
        <v>1.0295215298689935</v>
      </c>
      <c r="T25" s="17" t="str">
        <f t="shared" si="4"/>
        <v>KR82</v>
      </c>
      <c r="U25" s="10">
        <f t="shared" si="5"/>
        <v>53.843976012148353</v>
      </c>
      <c r="V25" s="10">
        <f t="shared" si="6"/>
        <v>1.0295215298689935</v>
      </c>
      <c r="W25" s="10">
        <f t="shared" si="7"/>
        <v>19.797699019380744</v>
      </c>
      <c r="X25" s="10">
        <f t="shared" si="8"/>
        <v>1.8660077728875506</v>
      </c>
      <c r="Y25" s="10">
        <f t="shared" si="9"/>
        <v>19.756518158185987</v>
      </c>
      <c r="Z25" s="10">
        <f t="shared" si="10"/>
        <v>1.3898540653231413</v>
      </c>
      <c r="AA25" s="10">
        <f t="shared" si="11"/>
        <v>0.41180861194759744</v>
      </c>
      <c r="AB25" s="10">
        <f t="shared" si="12"/>
        <v>0.36033253545414767</v>
      </c>
      <c r="AC25" s="10">
        <f t="shared" si="13"/>
        <v>1.4825110030113506</v>
      </c>
      <c r="AD25" s="10">
        <f t="shared" si="14"/>
        <v>6.177129179213961E-2</v>
      </c>
      <c r="AE25" s="10"/>
      <c r="AF25" s="10"/>
      <c r="AG25" s="10">
        <f t="shared" si="15"/>
        <v>100</v>
      </c>
      <c r="AH25" s="10">
        <f t="shared" si="16"/>
        <v>1.0089310992716136</v>
      </c>
      <c r="AI25" s="10">
        <f t="shared" si="17"/>
        <v>0.77214114740174511</v>
      </c>
    </row>
    <row r="26" spans="1:35" x14ac:dyDescent="0.3">
      <c r="A26" s="17" t="s">
        <v>439</v>
      </c>
      <c r="B26" s="17">
        <v>53</v>
      </c>
      <c r="C26" s="17">
        <v>1.01</v>
      </c>
      <c r="D26" s="17">
        <v>21.05</v>
      </c>
      <c r="E26" s="10">
        <f t="shared" si="18"/>
        <v>1.8593999999999999</v>
      </c>
      <c r="F26" s="17">
        <v>14.91</v>
      </c>
      <c r="G26" s="17">
        <v>2.38</v>
      </c>
      <c r="H26" s="17">
        <v>0.32</v>
      </c>
      <c r="I26" s="17">
        <v>0.51</v>
      </c>
      <c r="J26" s="17">
        <v>1.94</v>
      </c>
      <c r="K26" s="17">
        <v>7.0000000000000007E-2</v>
      </c>
      <c r="L26" s="17">
        <v>2.41</v>
      </c>
      <c r="M26" s="17"/>
      <c r="N26" s="17">
        <v>99.98</v>
      </c>
      <c r="O26" s="17">
        <v>1.26</v>
      </c>
      <c r="P26" s="17">
        <v>0.54</v>
      </c>
      <c r="Q26" s="66">
        <f t="shared" si="1"/>
        <v>99.459399999999974</v>
      </c>
      <c r="R26" s="66">
        <f t="shared" si="2"/>
        <v>97.049399999999977</v>
      </c>
      <c r="S26" s="30">
        <f t="shared" si="3"/>
        <v>1.0304030730741254</v>
      </c>
      <c r="T26" s="17" t="str">
        <f t="shared" si="4"/>
        <v>KR83</v>
      </c>
      <c r="U26" s="10">
        <f t="shared" si="5"/>
        <v>54.611362872928645</v>
      </c>
      <c r="V26" s="10">
        <f t="shared" si="6"/>
        <v>1.0407071038048665</v>
      </c>
      <c r="W26" s="10">
        <f t="shared" si="7"/>
        <v>21.689984688210341</v>
      </c>
      <c r="X26" s="10">
        <f t="shared" si="8"/>
        <v>1.9159314740740288</v>
      </c>
      <c r="Y26" s="10">
        <f t="shared" si="9"/>
        <v>15.363309819535209</v>
      </c>
      <c r="Z26" s="10">
        <f t="shared" si="10"/>
        <v>2.4523593139164181</v>
      </c>
      <c r="AA26" s="10">
        <f t="shared" si="11"/>
        <v>0.32972898338372014</v>
      </c>
      <c r="AB26" s="10">
        <f t="shared" si="12"/>
        <v>0.52550556726780395</v>
      </c>
      <c r="AC26" s="10">
        <f t="shared" si="13"/>
        <v>1.9989819617638032</v>
      </c>
      <c r="AD26" s="10">
        <f t="shared" si="14"/>
        <v>7.2128215115188785E-2</v>
      </c>
      <c r="AE26" s="10"/>
      <c r="AF26" s="10"/>
      <c r="AG26" s="10">
        <f t="shared" si="15"/>
        <v>100.00000000000001</v>
      </c>
      <c r="AH26" s="10">
        <f t="shared" si="16"/>
        <v>1.298307872073398</v>
      </c>
      <c r="AI26" s="10">
        <f t="shared" si="17"/>
        <v>0.55641765946002775</v>
      </c>
    </row>
    <row r="27" spans="1:35" x14ac:dyDescent="0.3">
      <c r="A27" s="17" t="s">
        <v>440</v>
      </c>
      <c r="B27" s="17">
        <v>53.6</v>
      </c>
      <c r="C27" s="17">
        <v>0.96</v>
      </c>
      <c r="D27" s="17">
        <v>19.54</v>
      </c>
      <c r="E27" s="10">
        <f t="shared" si="18"/>
        <v>1.7093</v>
      </c>
      <c r="F27" s="17">
        <v>18.03</v>
      </c>
      <c r="G27" s="17">
        <v>1.37</v>
      </c>
      <c r="H27" s="17">
        <v>0.36</v>
      </c>
      <c r="I27" s="17">
        <v>0.44</v>
      </c>
      <c r="J27" s="17">
        <v>1.58</v>
      </c>
      <c r="K27" s="17">
        <v>0.05</v>
      </c>
      <c r="L27" s="17">
        <v>1.79</v>
      </c>
      <c r="M27" s="17"/>
      <c r="N27" s="17">
        <v>99.63</v>
      </c>
      <c r="O27" s="17">
        <v>1.01</v>
      </c>
      <c r="P27" s="17">
        <v>0.63</v>
      </c>
      <c r="Q27" s="66">
        <f t="shared" si="1"/>
        <v>99.429299999999998</v>
      </c>
      <c r="R27" s="66">
        <f t="shared" si="2"/>
        <v>97.639299999999992</v>
      </c>
      <c r="S27" s="30">
        <f t="shared" si="3"/>
        <v>1.0241777644862264</v>
      </c>
      <c r="T27" s="17" t="str">
        <f t="shared" si="4"/>
        <v>KR84</v>
      </c>
      <c r="U27" s="10">
        <f t="shared" si="5"/>
        <v>54.895928176461737</v>
      </c>
      <c r="V27" s="10">
        <f t="shared" si="6"/>
        <v>0.98321065390677731</v>
      </c>
      <c r="W27" s="10">
        <f t="shared" si="7"/>
        <v>20.012433518060863</v>
      </c>
      <c r="X27" s="10">
        <f t="shared" si="8"/>
        <v>1.7506270528363068</v>
      </c>
      <c r="Y27" s="10">
        <f t="shared" si="9"/>
        <v>18.465925093686664</v>
      </c>
      <c r="Z27" s="10">
        <f t="shared" si="10"/>
        <v>1.4031235373461304</v>
      </c>
      <c r="AA27" s="10">
        <f t="shared" si="11"/>
        <v>0.36870399521504149</v>
      </c>
      <c r="AB27" s="10">
        <f t="shared" si="12"/>
        <v>0.45063821637393964</v>
      </c>
      <c r="AC27" s="10">
        <f t="shared" si="13"/>
        <v>1.6182008678882378</v>
      </c>
      <c r="AD27" s="10">
        <f t="shared" si="14"/>
        <v>5.1208888224311327E-2</v>
      </c>
      <c r="AE27" s="10"/>
      <c r="AF27" s="10"/>
      <c r="AG27" s="10">
        <f t="shared" si="15"/>
        <v>100.00000000000001</v>
      </c>
      <c r="AH27" s="10">
        <f t="shared" si="16"/>
        <v>1.0344195421310887</v>
      </c>
      <c r="AI27" s="10">
        <f t="shared" si="17"/>
        <v>0.64523199162632261</v>
      </c>
    </row>
    <row r="28" spans="1:35" x14ac:dyDescent="0.3">
      <c r="A28" s="17" t="s">
        <v>441</v>
      </c>
      <c r="B28" s="17">
        <v>56.2</v>
      </c>
      <c r="C28" s="17">
        <v>0.83</v>
      </c>
      <c r="D28" s="17">
        <v>19.13</v>
      </c>
      <c r="E28" s="10">
        <f t="shared" si="18"/>
        <v>1.6815000000000002</v>
      </c>
      <c r="F28" s="17">
        <v>16.190000000000001</v>
      </c>
      <c r="G28" s="17">
        <v>1.27</v>
      </c>
      <c r="H28" s="17">
        <v>0.4</v>
      </c>
      <c r="I28" s="17">
        <v>0.48</v>
      </c>
      <c r="J28" s="17">
        <v>1.74</v>
      </c>
      <c r="K28" s="17">
        <v>0.12</v>
      </c>
      <c r="L28" s="17">
        <v>1.72</v>
      </c>
      <c r="M28" s="17"/>
      <c r="N28" s="17">
        <v>100.19</v>
      </c>
      <c r="O28" s="17">
        <v>0.96</v>
      </c>
      <c r="P28" s="17">
        <v>0.65</v>
      </c>
      <c r="Q28" s="66">
        <f t="shared" si="1"/>
        <v>99.761499999999998</v>
      </c>
      <c r="R28" s="66">
        <f t="shared" si="2"/>
        <v>98.041499999999999</v>
      </c>
      <c r="S28" s="30">
        <f t="shared" si="3"/>
        <v>1.0199762345537349</v>
      </c>
      <c r="T28" s="17" t="str">
        <f t="shared" si="4"/>
        <v>KR85</v>
      </c>
      <c r="U28" s="10">
        <f t="shared" si="5"/>
        <v>57.3226643819199</v>
      </c>
      <c r="V28" s="10">
        <f t="shared" si="6"/>
        <v>0.84658027467959995</v>
      </c>
      <c r="W28" s="10">
        <f t="shared" si="7"/>
        <v>19.512145367012948</v>
      </c>
      <c r="X28" s="10">
        <f t="shared" si="8"/>
        <v>1.7150900384021055</v>
      </c>
      <c r="Y28" s="10">
        <f t="shared" si="9"/>
        <v>16.513415237424969</v>
      </c>
      <c r="Z28" s="10">
        <f t="shared" si="10"/>
        <v>1.2953698178832433</v>
      </c>
      <c r="AA28" s="10">
        <f t="shared" si="11"/>
        <v>0.40799049382149399</v>
      </c>
      <c r="AB28" s="10">
        <f t="shared" si="12"/>
        <v>0.48958859258579274</v>
      </c>
      <c r="AC28" s="10">
        <f t="shared" si="13"/>
        <v>1.7747586481234987</v>
      </c>
      <c r="AD28" s="10">
        <f t="shared" si="14"/>
        <v>0.12239714814644818</v>
      </c>
      <c r="AE28" s="10"/>
      <c r="AF28" s="10"/>
      <c r="AG28" s="10">
        <f t="shared" si="15"/>
        <v>100</v>
      </c>
      <c r="AH28" s="10">
        <f t="shared" si="16"/>
        <v>0.97917718517158547</v>
      </c>
      <c r="AI28" s="10">
        <f t="shared" si="17"/>
        <v>0.66298455245992771</v>
      </c>
    </row>
    <row r="29" spans="1:35" x14ac:dyDescent="0.3">
      <c r="A29" s="17" t="s">
        <v>442</v>
      </c>
      <c r="B29" s="17">
        <v>59.8</v>
      </c>
      <c r="C29" s="17">
        <v>0.87</v>
      </c>
      <c r="D29" s="17">
        <v>18.05</v>
      </c>
      <c r="E29" s="10">
        <f t="shared" si="18"/>
        <v>1.5183</v>
      </c>
      <c r="F29" s="17">
        <v>12.8</v>
      </c>
      <c r="G29" s="17">
        <v>1.58</v>
      </c>
      <c r="H29" s="17">
        <v>0.28000000000000003</v>
      </c>
      <c r="I29" s="17">
        <v>0.52</v>
      </c>
      <c r="J29" s="17">
        <v>1.91</v>
      </c>
      <c r="K29" s="17">
        <v>7.0000000000000007E-2</v>
      </c>
      <c r="L29" s="17">
        <v>1.84</v>
      </c>
      <c r="M29" s="17"/>
      <c r="N29" s="17">
        <v>99.84</v>
      </c>
      <c r="O29" s="17">
        <v>0.93</v>
      </c>
      <c r="P29" s="17">
        <v>0.53</v>
      </c>
      <c r="Q29" s="66">
        <f t="shared" si="1"/>
        <v>99.238299999999981</v>
      </c>
      <c r="R29" s="66">
        <f t="shared" si="2"/>
        <v>97.398299999999978</v>
      </c>
      <c r="S29" s="30">
        <f t="shared" si="3"/>
        <v>1.0267119651985714</v>
      </c>
      <c r="T29" s="17" t="str">
        <f t="shared" si="4"/>
        <v>KR86</v>
      </c>
      <c r="U29" s="10">
        <f t="shared" si="5"/>
        <v>61.397375518874568</v>
      </c>
      <c r="V29" s="10">
        <f t="shared" si="6"/>
        <v>0.89323940972275717</v>
      </c>
      <c r="W29" s="10">
        <f t="shared" si="7"/>
        <v>18.532150971834216</v>
      </c>
      <c r="X29" s="10">
        <f t="shared" si="8"/>
        <v>1.5588567767609911</v>
      </c>
      <c r="Y29" s="10">
        <f t="shared" si="9"/>
        <v>13.141913154541715</v>
      </c>
      <c r="Z29" s="10">
        <f t="shared" si="10"/>
        <v>1.622204905013743</v>
      </c>
      <c r="AA29" s="10">
        <f t="shared" si="11"/>
        <v>0.28747935025560001</v>
      </c>
      <c r="AB29" s="10">
        <f t="shared" si="12"/>
        <v>0.53389022190325719</v>
      </c>
      <c r="AC29" s="10">
        <f t="shared" si="13"/>
        <v>1.9610198535292713</v>
      </c>
      <c r="AD29" s="10">
        <f t="shared" si="14"/>
        <v>7.1869837563900002E-2</v>
      </c>
      <c r="AE29" s="10"/>
      <c r="AF29" s="10"/>
      <c r="AG29" s="10">
        <f t="shared" si="15"/>
        <v>100.00000000000001</v>
      </c>
      <c r="AH29" s="10">
        <f t="shared" si="16"/>
        <v>0.95484212763467147</v>
      </c>
      <c r="AI29" s="10">
        <f t="shared" si="17"/>
        <v>0.54415734155524287</v>
      </c>
    </row>
    <row r="30" spans="1:35" x14ac:dyDescent="0.3">
      <c r="A30" s="17" t="s">
        <v>443</v>
      </c>
      <c r="B30" s="17">
        <v>56</v>
      </c>
      <c r="C30" s="17">
        <v>0.68</v>
      </c>
      <c r="D30" s="17">
        <v>14.95</v>
      </c>
      <c r="E30" s="10">
        <f t="shared" si="18"/>
        <v>1.3911000000000002</v>
      </c>
      <c r="F30" s="17">
        <v>22.83</v>
      </c>
      <c r="G30" s="17">
        <v>1.1200000000000001</v>
      </c>
      <c r="H30" s="17">
        <v>0.55000000000000004</v>
      </c>
      <c r="I30" s="17">
        <v>0.05</v>
      </c>
      <c r="J30" s="17">
        <v>0.24</v>
      </c>
      <c r="K30" s="17">
        <v>0.09</v>
      </c>
      <c r="L30" s="17">
        <v>0.69</v>
      </c>
      <c r="M30" s="17"/>
      <c r="N30" s="17">
        <v>98</v>
      </c>
      <c r="O30" s="17">
        <v>0.27</v>
      </c>
      <c r="P30" s="17">
        <v>1.01</v>
      </c>
      <c r="Q30" s="66">
        <f t="shared" si="1"/>
        <v>98.591099999999983</v>
      </c>
      <c r="R30" s="66">
        <f t="shared" si="2"/>
        <v>97.901099999999985</v>
      </c>
      <c r="S30" s="30">
        <f t="shared" si="3"/>
        <v>1.0214389828102035</v>
      </c>
      <c r="T30" s="17" t="str">
        <f t="shared" si="4"/>
        <v>KR89.1</v>
      </c>
      <c r="U30" s="10">
        <f t="shared" si="5"/>
        <v>57.200583037371395</v>
      </c>
      <c r="V30" s="10">
        <f t="shared" si="6"/>
        <v>0.69457850831093848</v>
      </c>
      <c r="W30" s="10">
        <f t="shared" si="7"/>
        <v>15.270512793012541</v>
      </c>
      <c r="X30" s="10">
        <f t="shared" si="8"/>
        <v>1.4209237689872742</v>
      </c>
      <c r="Y30" s="10">
        <f t="shared" si="9"/>
        <v>23.319451977556945</v>
      </c>
      <c r="Z30" s="10">
        <f t="shared" si="10"/>
        <v>1.144011660747428</v>
      </c>
      <c r="AA30" s="10">
        <f t="shared" si="11"/>
        <v>0.56179144054561203</v>
      </c>
      <c r="AB30" s="10">
        <f t="shared" si="12"/>
        <v>5.1071949140510178E-2</v>
      </c>
      <c r="AC30" s="10">
        <f t="shared" si="13"/>
        <v>0.24514535587444883</v>
      </c>
      <c r="AD30" s="10">
        <f t="shared" si="14"/>
        <v>9.1929508452918307E-2</v>
      </c>
      <c r="AE30" s="10"/>
      <c r="AF30" s="10"/>
      <c r="AG30" s="10">
        <f t="shared" si="15"/>
        <v>100</v>
      </c>
      <c r="AH30" s="10">
        <f t="shared" si="16"/>
        <v>0.27578852535875498</v>
      </c>
      <c r="AI30" s="10">
        <f t="shared" si="17"/>
        <v>1.0316533726383055</v>
      </c>
    </row>
    <row r="31" spans="1:35" x14ac:dyDescent="0.3">
      <c r="A31" s="17" t="s">
        <v>444</v>
      </c>
      <c r="B31" s="17">
        <v>69.2</v>
      </c>
      <c r="C31" s="17">
        <v>0.89</v>
      </c>
      <c r="D31" s="17">
        <v>15.26</v>
      </c>
      <c r="E31" s="10">
        <f t="shared" si="18"/>
        <v>1.1506000000000001</v>
      </c>
      <c r="F31" s="17">
        <v>5.34</v>
      </c>
      <c r="G31" s="17">
        <v>2.62</v>
      </c>
      <c r="H31" s="17">
        <v>0.11</v>
      </c>
      <c r="I31" s="17">
        <v>0.46</v>
      </c>
      <c r="J31" s="17">
        <v>1.8</v>
      </c>
      <c r="K31" s="17">
        <v>0.03</v>
      </c>
      <c r="L31" s="17">
        <v>2.35</v>
      </c>
      <c r="M31" s="17"/>
      <c r="N31" s="17">
        <v>99.45</v>
      </c>
      <c r="O31" s="17">
        <v>0.64</v>
      </c>
      <c r="P31" s="17">
        <v>0.46</v>
      </c>
      <c r="Q31" s="66">
        <f t="shared" si="1"/>
        <v>99.210599999999999</v>
      </c>
      <c r="R31" s="66">
        <f t="shared" si="2"/>
        <v>96.860600000000005</v>
      </c>
      <c r="S31" s="30">
        <f t="shared" si="3"/>
        <v>1.0324115274941514</v>
      </c>
      <c r="T31" s="17" t="str">
        <f t="shared" si="4"/>
        <v>KR95.1</v>
      </c>
      <c r="U31" s="10">
        <f t="shared" si="5"/>
        <v>71.442877702595283</v>
      </c>
      <c r="V31" s="10">
        <f t="shared" si="6"/>
        <v>0.91884625946979481</v>
      </c>
      <c r="W31" s="10">
        <f t="shared" si="7"/>
        <v>15.754599909560751</v>
      </c>
      <c r="X31" s="10">
        <f t="shared" si="8"/>
        <v>1.1878927035347706</v>
      </c>
      <c r="Y31" s="10">
        <f t="shared" si="9"/>
        <v>5.5130775568187689</v>
      </c>
      <c r="Z31" s="10">
        <f t="shared" si="10"/>
        <v>2.7049182020346767</v>
      </c>
      <c r="AA31" s="10">
        <f t="shared" si="11"/>
        <v>0.11356526802435665</v>
      </c>
      <c r="AB31" s="10">
        <f t="shared" si="12"/>
        <v>0.47490930264730968</v>
      </c>
      <c r="AC31" s="10">
        <f t="shared" si="13"/>
        <v>1.8583407494894726</v>
      </c>
      <c r="AD31" s="10">
        <f t="shared" si="14"/>
        <v>3.097234582482454E-2</v>
      </c>
      <c r="AE31" s="10"/>
      <c r="AF31" s="10"/>
      <c r="AG31" s="10">
        <f t="shared" si="15"/>
        <v>100</v>
      </c>
      <c r="AH31" s="10">
        <f t="shared" si="16"/>
        <v>0.6607433775962569</v>
      </c>
      <c r="AI31" s="10">
        <f t="shared" si="17"/>
        <v>0.47490930264730968</v>
      </c>
    </row>
    <row r="32" spans="1:35" x14ac:dyDescent="0.3">
      <c r="A32" s="44" t="s">
        <v>569</v>
      </c>
      <c r="B32" s="44">
        <v>52.47</v>
      </c>
      <c r="C32" s="44">
        <v>0.72</v>
      </c>
      <c r="D32" s="44">
        <v>21.2</v>
      </c>
      <c r="E32" s="45">
        <f t="shared" si="18"/>
        <v>1.1739000000000002</v>
      </c>
      <c r="F32" s="44">
        <v>18.14</v>
      </c>
      <c r="G32" s="44">
        <v>0.55000000000000004</v>
      </c>
      <c r="H32" s="44">
        <v>0.56000000000000005</v>
      </c>
      <c r="I32" s="44">
        <v>0.86</v>
      </c>
      <c r="J32" s="44">
        <v>2.3199999999999998</v>
      </c>
      <c r="K32" s="44">
        <v>0.2</v>
      </c>
      <c r="L32" s="44">
        <v>2.21</v>
      </c>
      <c r="M32" s="44"/>
      <c r="N32" s="44">
        <v>100.35</v>
      </c>
      <c r="O32" s="44">
        <v>0.63</v>
      </c>
      <c r="P32" s="44">
        <v>0.49</v>
      </c>
      <c r="Q32" s="66">
        <f t="shared" si="1"/>
        <v>100.40389999999999</v>
      </c>
      <c r="R32" s="66">
        <f t="shared" si="2"/>
        <v>98.193899999999999</v>
      </c>
      <c r="S32" s="30">
        <f t="shared" si="3"/>
        <v>1.0183931995775706</v>
      </c>
      <c r="T32" s="17" t="str">
        <f t="shared" si="4"/>
        <v>La Fine</v>
      </c>
      <c r="U32" s="10">
        <f t="shared" si="5"/>
        <v>53.435091181835126</v>
      </c>
      <c r="V32" s="10">
        <f t="shared" si="6"/>
        <v>0.73324310369585077</v>
      </c>
      <c r="W32" s="10">
        <f t="shared" si="7"/>
        <v>21.589935831044496</v>
      </c>
      <c r="X32" s="10">
        <f t="shared" si="8"/>
        <v>1.1954917769841102</v>
      </c>
      <c r="Y32" s="10">
        <f t="shared" si="9"/>
        <v>18.473652640337132</v>
      </c>
      <c r="Z32" s="10">
        <f t="shared" si="10"/>
        <v>0.56011625976766388</v>
      </c>
      <c r="AA32" s="10">
        <f t="shared" si="11"/>
        <v>0.5703001917634396</v>
      </c>
      <c r="AB32" s="10">
        <f t="shared" si="12"/>
        <v>0.87581815163671073</v>
      </c>
      <c r="AC32" s="10">
        <f t="shared" si="13"/>
        <v>2.3626722230199637</v>
      </c>
      <c r="AD32" s="10">
        <f t="shared" si="14"/>
        <v>0.20367863991551413</v>
      </c>
      <c r="AE32" s="10"/>
      <c r="AF32" s="10"/>
      <c r="AG32" s="10">
        <f t="shared" si="15"/>
        <v>100.00000000000001</v>
      </c>
      <c r="AH32" s="10">
        <f t="shared" si="16"/>
        <v>0.64158771573386941</v>
      </c>
      <c r="AI32" s="10">
        <f t="shared" si="17"/>
        <v>0.49901266779300957</v>
      </c>
    </row>
    <row r="33" spans="1:35" x14ac:dyDescent="0.3">
      <c r="A33" s="44" t="s">
        <v>570</v>
      </c>
      <c r="B33" s="44">
        <v>54.63</v>
      </c>
      <c r="C33" s="44">
        <v>0.85</v>
      </c>
      <c r="D33" s="44">
        <v>20.010000000000002</v>
      </c>
      <c r="E33" s="45">
        <f t="shared" si="18"/>
        <v>1.1873</v>
      </c>
      <c r="F33" s="44">
        <v>17.059999999999999</v>
      </c>
      <c r="G33" s="44">
        <v>0.42</v>
      </c>
      <c r="H33" s="44">
        <v>0.46</v>
      </c>
      <c r="I33" s="44">
        <v>0.76</v>
      </c>
      <c r="J33" s="44">
        <v>2.27</v>
      </c>
      <c r="K33" s="44">
        <v>0.17</v>
      </c>
      <c r="L33" s="44">
        <v>2.2000000000000002</v>
      </c>
      <c r="M33" s="44"/>
      <c r="N33" s="44">
        <v>99.97</v>
      </c>
      <c r="O33" s="44">
        <v>0.71</v>
      </c>
      <c r="P33" s="44">
        <v>0.43</v>
      </c>
      <c r="Q33" s="66">
        <f t="shared" si="1"/>
        <v>100.01730000000001</v>
      </c>
      <c r="R33" s="66">
        <f t="shared" si="2"/>
        <v>97.817300000000003</v>
      </c>
      <c r="S33" s="30">
        <f t="shared" si="3"/>
        <v>1.0223140487418891</v>
      </c>
      <c r="T33" s="17" t="str">
        <f t="shared" si="4"/>
        <v>Allemande</v>
      </c>
      <c r="U33" s="10">
        <f t="shared" si="5"/>
        <v>55.849016482769407</v>
      </c>
      <c r="V33" s="10">
        <f t="shared" si="6"/>
        <v>0.86896694143060571</v>
      </c>
      <c r="W33" s="10">
        <f t="shared" si="7"/>
        <v>20.456504115325203</v>
      </c>
      <c r="X33" s="10">
        <f t="shared" si="8"/>
        <v>1.2137934700712449</v>
      </c>
      <c r="Y33" s="10">
        <f t="shared" si="9"/>
        <v>17.440677671536626</v>
      </c>
      <c r="Z33" s="10">
        <f t="shared" si="10"/>
        <v>0.4293719004715934</v>
      </c>
      <c r="AA33" s="10">
        <f t="shared" si="11"/>
        <v>0.47026446242126901</v>
      </c>
      <c r="AB33" s="10">
        <f t="shared" si="12"/>
        <v>0.7769586770438357</v>
      </c>
      <c r="AC33" s="10">
        <f t="shared" si="13"/>
        <v>2.3206528906440882</v>
      </c>
      <c r="AD33" s="10">
        <f t="shared" si="14"/>
        <v>0.17379338828612118</v>
      </c>
      <c r="AE33" s="10"/>
      <c r="AF33" s="10"/>
      <c r="AG33" s="10">
        <f t="shared" si="15"/>
        <v>99.999999999999986</v>
      </c>
      <c r="AH33" s="10">
        <f t="shared" si="16"/>
        <v>0.7258429746067413</v>
      </c>
      <c r="AI33" s="10">
        <f t="shared" si="17"/>
        <v>0.43959504095901231</v>
      </c>
    </row>
    <row r="34" spans="1:35" x14ac:dyDescent="0.3">
      <c r="A34" s="44" t="s">
        <v>570</v>
      </c>
      <c r="B34" s="44">
        <v>54.74</v>
      </c>
      <c r="C34" s="44">
        <v>0.8</v>
      </c>
      <c r="D34" s="44">
        <v>20.05</v>
      </c>
      <c r="E34" s="45">
        <f t="shared" si="18"/>
        <v>1.2174</v>
      </c>
      <c r="F34" s="44">
        <v>16.87</v>
      </c>
      <c r="G34" s="44">
        <v>0.51</v>
      </c>
      <c r="H34" s="44">
        <v>0.44</v>
      </c>
      <c r="I34" s="44">
        <v>0.8</v>
      </c>
      <c r="J34" s="44">
        <v>2.2400000000000002</v>
      </c>
      <c r="K34" s="44">
        <v>0.16</v>
      </c>
      <c r="L34" s="44">
        <v>1.99</v>
      </c>
      <c r="M34" s="44"/>
      <c r="N34" s="44">
        <v>99.78</v>
      </c>
      <c r="O34" s="44">
        <v>0.84</v>
      </c>
      <c r="P34" s="44">
        <v>0.34</v>
      </c>
      <c r="Q34" s="66">
        <f t="shared" si="1"/>
        <v>99.817399999999992</v>
      </c>
      <c r="R34" s="66">
        <f t="shared" si="2"/>
        <v>97.827399999999997</v>
      </c>
      <c r="S34" s="30">
        <f t="shared" si="3"/>
        <v>1.0222085019125522</v>
      </c>
      <c r="T34" s="17" t="str">
        <f t="shared" si="4"/>
        <v>Allemande</v>
      </c>
      <c r="U34" s="10">
        <f t="shared" si="5"/>
        <v>55.955693394693107</v>
      </c>
      <c r="V34" s="10">
        <f t="shared" si="6"/>
        <v>0.81776680153004178</v>
      </c>
      <c r="W34" s="10">
        <f t="shared" si="7"/>
        <v>20.495280463346671</v>
      </c>
      <c r="X34" s="10">
        <f t="shared" si="8"/>
        <v>1.2444366302283412</v>
      </c>
      <c r="Y34" s="10">
        <f t="shared" si="9"/>
        <v>17.244657427264755</v>
      </c>
      <c r="Z34" s="10">
        <f t="shared" si="10"/>
        <v>0.52132633597540168</v>
      </c>
      <c r="AA34" s="10">
        <f t="shared" si="11"/>
        <v>0.44977174084152299</v>
      </c>
      <c r="AB34" s="10">
        <f t="shared" si="12"/>
        <v>0.81776680153004178</v>
      </c>
      <c r="AC34" s="10">
        <f t="shared" si="13"/>
        <v>2.289747044284117</v>
      </c>
      <c r="AD34" s="10">
        <f t="shared" si="14"/>
        <v>0.16355336030600837</v>
      </c>
      <c r="AE34" s="10"/>
      <c r="AF34" s="10"/>
      <c r="AG34" s="10">
        <f t="shared" si="15"/>
        <v>100</v>
      </c>
      <c r="AH34" s="10">
        <f t="shared" si="16"/>
        <v>0.85865514160654377</v>
      </c>
      <c r="AI34" s="10">
        <f t="shared" si="17"/>
        <v>0.34755089065026779</v>
      </c>
    </row>
    <row r="35" spans="1:35" x14ac:dyDescent="0.3">
      <c r="A35" s="44" t="s">
        <v>571</v>
      </c>
      <c r="B35" s="44">
        <v>53.41</v>
      </c>
      <c r="C35" s="44">
        <v>0.89</v>
      </c>
      <c r="D35" s="44">
        <v>17</v>
      </c>
      <c r="E35" s="45">
        <f t="shared" si="18"/>
        <v>1.3701000000000003</v>
      </c>
      <c r="F35" s="44">
        <v>23.47</v>
      </c>
      <c r="G35" s="44">
        <v>0.41</v>
      </c>
      <c r="H35" s="44">
        <v>0.36</v>
      </c>
      <c r="I35" s="44">
        <v>0.49</v>
      </c>
      <c r="J35" s="44">
        <v>1.1100000000000001</v>
      </c>
      <c r="K35" s="44">
        <v>0.06</v>
      </c>
      <c r="L35" s="44">
        <v>1.1399999999999999</v>
      </c>
      <c r="M35" s="44"/>
      <c r="N35" s="44">
        <v>99.61</v>
      </c>
      <c r="O35" s="44">
        <v>0.36</v>
      </c>
      <c r="P35" s="44">
        <v>0.91</v>
      </c>
      <c r="Q35" s="66">
        <f t="shared" si="1"/>
        <v>99.710099999999983</v>
      </c>
      <c r="R35" s="66">
        <f t="shared" si="2"/>
        <v>98.570099999999982</v>
      </c>
      <c r="S35" s="30">
        <f t="shared" si="3"/>
        <v>1.0145064274054709</v>
      </c>
      <c r="T35" s="17" t="str">
        <f t="shared" si="4"/>
        <v>Couv Allem.</v>
      </c>
      <c r="U35" s="10">
        <f t="shared" si="5"/>
        <v>54.184788287726199</v>
      </c>
      <c r="V35" s="10">
        <f t="shared" si="6"/>
        <v>0.90291072039086917</v>
      </c>
      <c r="W35" s="10">
        <f t="shared" si="7"/>
        <v>17.246609265893007</v>
      </c>
      <c r="X35" s="10">
        <f t="shared" si="8"/>
        <v>1.3899752561882361</v>
      </c>
      <c r="Y35" s="10">
        <f t="shared" si="9"/>
        <v>23.810465851206402</v>
      </c>
      <c r="Z35" s="10">
        <f t="shared" si="10"/>
        <v>0.41594763523624306</v>
      </c>
      <c r="AA35" s="10">
        <f t="shared" si="11"/>
        <v>0.36522231386596954</v>
      </c>
      <c r="AB35" s="10">
        <f t="shared" si="12"/>
        <v>0.49710814942868076</v>
      </c>
      <c r="AC35" s="10">
        <f t="shared" si="13"/>
        <v>1.1261021344200728</v>
      </c>
      <c r="AD35" s="10">
        <f t="shared" si="14"/>
        <v>6.0870385644328256E-2</v>
      </c>
      <c r="AE35" s="10"/>
      <c r="AF35" s="10"/>
      <c r="AG35" s="10">
        <f t="shared" si="15"/>
        <v>100.00000000000001</v>
      </c>
      <c r="AH35" s="10">
        <f t="shared" si="16"/>
        <v>0.36522231386596954</v>
      </c>
      <c r="AI35" s="10">
        <f t="shared" si="17"/>
        <v>0.92320084893897858</v>
      </c>
    </row>
    <row r="36" spans="1:35" x14ac:dyDescent="0.3">
      <c r="A36" s="44" t="s">
        <v>572</v>
      </c>
      <c r="B36" s="44">
        <v>51.79</v>
      </c>
      <c r="C36" s="44">
        <v>1.24</v>
      </c>
      <c r="D36" s="44">
        <v>26.2</v>
      </c>
      <c r="E36" s="45">
        <f t="shared" si="18"/>
        <v>1.3140000000000001</v>
      </c>
      <c r="F36" s="44">
        <v>7.2</v>
      </c>
      <c r="G36" s="44">
        <v>0.51</v>
      </c>
      <c r="H36" s="44">
        <v>0.18</v>
      </c>
      <c r="I36" s="44">
        <v>1.18</v>
      </c>
      <c r="J36" s="44">
        <v>2.68</v>
      </c>
      <c r="K36" s="44">
        <v>0.06</v>
      </c>
      <c r="L36" s="44">
        <v>7.69</v>
      </c>
      <c r="M36" s="44"/>
      <c r="N36" s="44">
        <v>100</v>
      </c>
      <c r="O36" s="44">
        <v>0.87</v>
      </c>
      <c r="P36" s="44">
        <v>0.4</v>
      </c>
      <c r="Q36" s="66">
        <f t="shared" si="1"/>
        <v>100.04400000000004</v>
      </c>
      <c r="R36" s="66">
        <f t="shared" si="2"/>
        <v>92.354000000000042</v>
      </c>
      <c r="S36" s="30">
        <f t="shared" si="3"/>
        <v>1.0827901336163019</v>
      </c>
      <c r="T36" s="17" t="str">
        <f t="shared" si="4"/>
        <v>Grosse jaune</v>
      </c>
      <c r="U36" s="10">
        <f t="shared" si="5"/>
        <v>56.077701019988275</v>
      </c>
      <c r="V36" s="10">
        <f t="shared" si="6"/>
        <v>1.3426597656842143</v>
      </c>
      <c r="W36" s="10">
        <f t="shared" si="7"/>
        <v>28.36910150074711</v>
      </c>
      <c r="X36" s="10">
        <f t="shared" si="8"/>
        <v>1.4227862355718208</v>
      </c>
      <c r="Y36" s="10">
        <f t="shared" si="9"/>
        <v>7.7960889620373743</v>
      </c>
      <c r="Z36" s="10">
        <f t="shared" si="10"/>
        <v>0.55222296814431404</v>
      </c>
      <c r="AA36" s="10">
        <f t="shared" si="11"/>
        <v>0.19490222405093435</v>
      </c>
      <c r="AB36" s="10">
        <f t="shared" si="12"/>
        <v>1.2776923576672363</v>
      </c>
      <c r="AC36" s="10">
        <f t="shared" si="13"/>
        <v>2.9018775580916896</v>
      </c>
      <c r="AD36" s="10">
        <f t="shared" si="14"/>
        <v>6.4967408016978118E-2</v>
      </c>
      <c r="AE36" s="10"/>
      <c r="AF36" s="10"/>
      <c r="AG36" s="10">
        <f t="shared" si="15"/>
        <v>99.999999999999957</v>
      </c>
      <c r="AH36" s="10">
        <f t="shared" si="16"/>
        <v>0.94202741624618269</v>
      </c>
      <c r="AI36" s="10">
        <f t="shared" si="17"/>
        <v>0.43311605344652082</v>
      </c>
    </row>
    <row r="37" spans="1:35" x14ac:dyDescent="0.3">
      <c r="A37" s="44" t="s">
        <v>573</v>
      </c>
      <c r="B37" s="44">
        <v>58.48</v>
      </c>
      <c r="C37" s="44">
        <v>1.42</v>
      </c>
      <c r="D37" s="44">
        <v>23.7</v>
      </c>
      <c r="E37" s="45">
        <f t="shared" si="18"/>
        <v>1.4177000000000002</v>
      </c>
      <c r="F37" s="44">
        <v>5.55</v>
      </c>
      <c r="G37" s="44">
        <v>0.86</v>
      </c>
      <c r="H37" s="44">
        <v>0.1</v>
      </c>
      <c r="I37" s="44">
        <v>1.26</v>
      </c>
      <c r="J37" s="44">
        <v>3.76</v>
      </c>
      <c r="K37" s="44" t="s">
        <v>34</v>
      </c>
      <c r="L37" s="44">
        <v>3.47</v>
      </c>
      <c r="M37" s="44"/>
      <c r="N37" s="44">
        <v>100.01</v>
      </c>
      <c r="O37" s="44">
        <v>1.34</v>
      </c>
      <c r="P37" s="44">
        <v>7.0000000000000007E-2</v>
      </c>
      <c r="Q37" s="66">
        <f t="shared" si="1"/>
        <v>100.01769999999999</v>
      </c>
      <c r="R37" s="66">
        <f t="shared" si="2"/>
        <v>96.547699999999992</v>
      </c>
      <c r="S37" s="30">
        <f t="shared" si="3"/>
        <v>1.0357574546053403</v>
      </c>
      <c r="T37" s="17" t="str">
        <f t="shared" si="4"/>
        <v>Peta double</v>
      </c>
      <c r="U37" s="10">
        <f t="shared" si="5"/>
        <v>60.571095945320295</v>
      </c>
      <c r="V37" s="10">
        <f t="shared" si="6"/>
        <v>1.4707755855395832</v>
      </c>
      <c r="W37" s="10">
        <f t="shared" si="7"/>
        <v>24.547451674146565</v>
      </c>
      <c r="X37" s="10">
        <f t="shared" si="8"/>
        <v>1.4683933433939911</v>
      </c>
      <c r="Y37" s="10">
        <f t="shared" si="9"/>
        <v>5.7484538730596384</v>
      </c>
      <c r="Z37" s="10">
        <f t="shared" si="10"/>
        <v>0.89075141096059263</v>
      </c>
      <c r="AA37" s="10">
        <f t="shared" si="11"/>
        <v>0.10357574546053404</v>
      </c>
      <c r="AB37" s="10">
        <f t="shared" si="12"/>
        <v>1.3050543928027287</v>
      </c>
      <c r="AC37" s="10">
        <f t="shared" si="13"/>
        <v>3.8944480293160795</v>
      </c>
      <c r="AD37" s="10"/>
      <c r="AE37" s="10"/>
      <c r="AF37" s="10"/>
      <c r="AG37" s="10">
        <f t="shared" si="15"/>
        <v>100.00000000000001</v>
      </c>
      <c r="AH37" s="10">
        <f t="shared" si="16"/>
        <v>1.3879149891711562</v>
      </c>
      <c r="AI37" s="10">
        <f t="shared" si="17"/>
        <v>7.2503021822373823E-2</v>
      </c>
    </row>
    <row r="38" spans="1:35" x14ac:dyDescent="0.3">
      <c r="A38" s="44" t="s">
        <v>574</v>
      </c>
      <c r="B38" s="44">
        <v>50.96</v>
      </c>
      <c r="C38" s="44">
        <v>1.91</v>
      </c>
      <c r="D38" s="44">
        <v>29.28</v>
      </c>
      <c r="E38" s="45">
        <f t="shared" si="18"/>
        <v>1.1344000000000001</v>
      </c>
      <c r="F38" s="44">
        <v>6</v>
      </c>
      <c r="G38" s="44">
        <v>0.38</v>
      </c>
      <c r="H38" s="44">
        <v>0.16</v>
      </c>
      <c r="I38" s="44">
        <v>1.84</v>
      </c>
      <c r="J38" s="44">
        <v>4.29</v>
      </c>
      <c r="K38" s="44" t="s">
        <v>34</v>
      </c>
      <c r="L38" s="44">
        <v>3.46</v>
      </c>
      <c r="M38" s="44"/>
      <c r="N38" s="44">
        <v>99.41</v>
      </c>
      <c r="O38" s="44">
        <v>1.0900000000000001</v>
      </c>
      <c r="P38" s="44">
        <v>0.04</v>
      </c>
      <c r="Q38" s="66">
        <f t="shared" si="1"/>
        <v>99.414400000000001</v>
      </c>
      <c r="R38" s="66">
        <f t="shared" si="2"/>
        <v>95.954400000000007</v>
      </c>
      <c r="S38" s="30">
        <f t="shared" si="3"/>
        <v>1.0421616934710654</v>
      </c>
      <c r="T38" s="17" t="str">
        <f t="shared" si="4"/>
        <v>Grosse blanche</v>
      </c>
      <c r="U38" s="10">
        <f t="shared" si="5"/>
        <v>53.108559899285488</v>
      </c>
      <c r="V38" s="10">
        <f t="shared" si="6"/>
        <v>1.9905288345297347</v>
      </c>
      <c r="W38" s="10">
        <f t="shared" si="7"/>
        <v>30.514494384832794</v>
      </c>
      <c r="X38" s="10">
        <f t="shared" si="8"/>
        <v>1.1822282250735767</v>
      </c>
      <c r="Y38" s="10">
        <f t="shared" si="9"/>
        <v>6.2529701608263917</v>
      </c>
      <c r="Z38" s="10">
        <f t="shared" si="10"/>
        <v>0.39602144351900481</v>
      </c>
      <c r="AA38" s="10">
        <f t="shared" si="11"/>
        <v>0.16674587095537047</v>
      </c>
      <c r="AB38" s="10">
        <f t="shared" si="12"/>
        <v>1.9175775159867603</v>
      </c>
      <c r="AC38" s="10">
        <f t="shared" si="13"/>
        <v>4.4708736649908705</v>
      </c>
      <c r="AD38" s="10"/>
      <c r="AE38" s="10"/>
      <c r="AF38" s="10"/>
      <c r="AG38" s="10">
        <f t="shared" si="15"/>
        <v>100</v>
      </c>
      <c r="AH38" s="10">
        <f t="shared" si="16"/>
        <v>1.1359562458834613</v>
      </c>
      <c r="AI38" s="10">
        <f t="shared" si="17"/>
        <v>4.1686467738842617E-2</v>
      </c>
    </row>
    <row r="39" spans="1:35" x14ac:dyDescent="0.3">
      <c r="A39" s="44" t="s">
        <v>591</v>
      </c>
      <c r="B39" s="44">
        <v>48.83</v>
      </c>
      <c r="C39" s="44">
        <v>0.99</v>
      </c>
      <c r="D39" s="44">
        <v>19.77</v>
      </c>
      <c r="E39" s="45">
        <f t="shared" si="18"/>
        <v>1.2469999999999999</v>
      </c>
      <c r="F39" s="44">
        <v>24.63</v>
      </c>
      <c r="G39" s="44">
        <v>0.72</v>
      </c>
      <c r="H39" s="44">
        <v>0.54</v>
      </c>
      <c r="I39" s="44">
        <v>0.36</v>
      </c>
      <c r="J39" s="44">
        <v>1.1200000000000001</v>
      </c>
      <c r="K39" s="44">
        <v>0.08</v>
      </c>
      <c r="L39" s="44">
        <v>1.1299999999999999</v>
      </c>
      <c r="M39" s="44"/>
      <c r="N39" s="44">
        <v>99.34</v>
      </c>
      <c r="O39" s="44">
        <v>0.47</v>
      </c>
      <c r="P39" s="44">
        <v>0.7</v>
      </c>
      <c r="Q39" s="66">
        <f t="shared" si="1"/>
        <v>99.417000000000002</v>
      </c>
      <c r="R39" s="66">
        <f t="shared" si="2"/>
        <v>98.287000000000006</v>
      </c>
      <c r="S39" s="30">
        <f t="shared" si="3"/>
        <v>1.0174285510800003</v>
      </c>
      <c r="T39" s="17" t="str">
        <f t="shared" si="4"/>
        <v>L15(1)</v>
      </c>
      <c r="U39" s="10">
        <f t="shared" si="5"/>
        <v>49.681036149236412</v>
      </c>
      <c r="V39" s="10">
        <f t="shared" si="6"/>
        <v>1.0072542655692003</v>
      </c>
      <c r="W39" s="10">
        <f t="shared" si="7"/>
        <v>20.114562454851605</v>
      </c>
      <c r="X39" s="10">
        <f t="shared" si="8"/>
        <v>1.2687334031967603</v>
      </c>
      <c r="Y39" s="10">
        <f t="shared" si="9"/>
        <v>25.059265213100407</v>
      </c>
      <c r="Z39" s="10">
        <f t="shared" si="10"/>
        <v>0.73254855677760022</v>
      </c>
      <c r="AA39" s="10">
        <f t="shared" si="11"/>
        <v>0.54941141758320022</v>
      </c>
      <c r="AB39" s="10">
        <f t="shared" si="12"/>
        <v>0.36627427838880011</v>
      </c>
      <c r="AC39" s="10">
        <f t="shared" si="13"/>
        <v>1.1395199772096005</v>
      </c>
      <c r="AD39" s="10">
        <f t="shared" si="14"/>
        <v>8.1394284086400023E-2</v>
      </c>
      <c r="AE39" s="10"/>
      <c r="AF39" s="10"/>
      <c r="AG39" s="10">
        <f t="shared" si="15"/>
        <v>99.999999999999986</v>
      </c>
      <c r="AH39" s="10">
        <f t="shared" si="16"/>
        <v>0.47819141900760009</v>
      </c>
      <c r="AI39" s="10">
        <f t="shared" si="17"/>
        <v>0.71219998575600019</v>
      </c>
    </row>
    <row r="40" spans="1:35" x14ac:dyDescent="0.3">
      <c r="A40" s="44" t="s">
        <v>592</v>
      </c>
      <c r="B40" s="44">
        <v>54.18</v>
      </c>
      <c r="C40" s="44">
        <v>1.1200000000000001</v>
      </c>
      <c r="D40" s="44">
        <v>23.97</v>
      </c>
      <c r="E40" s="45">
        <f t="shared" si="18"/>
        <v>1.5815000000000001</v>
      </c>
      <c r="F40" s="44">
        <v>10.08</v>
      </c>
      <c r="G40" s="44">
        <v>0.92</v>
      </c>
      <c r="H40" s="44">
        <v>0.52</v>
      </c>
      <c r="I40" s="44">
        <v>1</v>
      </c>
      <c r="J40" s="44">
        <v>3.21</v>
      </c>
      <c r="K40" s="44">
        <v>0.14000000000000001</v>
      </c>
      <c r="L40" s="44">
        <v>2.98</v>
      </c>
      <c r="M40" s="44"/>
      <c r="N40" s="44">
        <v>99.63</v>
      </c>
      <c r="O40" s="44">
        <v>0.86</v>
      </c>
      <c r="P40" s="44">
        <v>0.65</v>
      </c>
      <c r="Q40" s="66">
        <f t="shared" si="1"/>
        <v>99.701499999999996</v>
      </c>
      <c r="R40" s="66">
        <f t="shared" si="2"/>
        <v>96.721499999999992</v>
      </c>
      <c r="S40" s="30">
        <f t="shared" si="3"/>
        <v>1.0338962898631638</v>
      </c>
      <c r="T40" s="17" t="str">
        <f t="shared" si="4"/>
        <v>L21(2a)</v>
      </c>
      <c r="U40" s="10">
        <f t="shared" si="5"/>
        <v>56.016500984786219</v>
      </c>
      <c r="V40" s="10">
        <f t="shared" si="6"/>
        <v>1.1579638446467435</v>
      </c>
      <c r="W40" s="10">
        <f t="shared" si="7"/>
        <v>24.782494068020036</v>
      </c>
      <c r="X40" s="10">
        <f t="shared" si="8"/>
        <v>1.6351069824185938</v>
      </c>
      <c r="Y40" s="10">
        <f t="shared" si="9"/>
        <v>10.421674601820692</v>
      </c>
      <c r="Z40" s="10">
        <f t="shared" si="10"/>
        <v>0.95118458667411077</v>
      </c>
      <c r="AA40" s="10">
        <f t="shared" si="11"/>
        <v>0.53762607072884516</v>
      </c>
      <c r="AB40" s="10">
        <f t="shared" si="12"/>
        <v>1.0338962898631638</v>
      </c>
      <c r="AC40" s="10">
        <f t="shared" si="13"/>
        <v>3.3188070904607558</v>
      </c>
      <c r="AD40" s="10">
        <f t="shared" si="14"/>
        <v>0.14474548058084294</v>
      </c>
      <c r="AE40" s="10"/>
      <c r="AF40" s="10"/>
      <c r="AG40" s="10">
        <f t="shared" si="15"/>
        <v>100.00000000000001</v>
      </c>
      <c r="AH40" s="10">
        <f t="shared" si="16"/>
        <v>0.88915080928232093</v>
      </c>
      <c r="AI40" s="10">
        <f t="shared" si="17"/>
        <v>0.67203258841105651</v>
      </c>
    </row>
    <row r="41" spans="1:35" x14ac:dyDescent="0.3">
      <c r="A41" s="44" t="s">
        <v>593</v>
      </c>
      <c r="B41" s="44">
        <v>78.56</v>
      </c>
      <c r="C41" s="44">
        <v>0.79</v>
      </c>
      <c r="D41" s="44">
        <v>9.89</v>
      </c>
      <c r="E41" s="45">
        <f t="shared" si="18"/>
        <v>1.327</v>
      </c>
      <c r="F41" s="44">
        <v>2.84</v>
      </c>
      <c r="G41" s="44">
        <v>2.77</v>
      </c>
      <c r="H41" s="44">
        <v>0.14000000000000001</v>
      </c>
      <c r="I41" s="44">
        <v>0.31</v>
      </c>
      <c r="J41" s="44">
        <v>1.32</v>
      </c>
      <c r="K41" s="44">
        <v>0.06</v>
      </c>
      <c r="L41" s="44">
        <v>2.0299999999999998</v>
      </c>
      <c r="M41" s="44"/>
      <c r="N41" s="44">
        <v>99.96</v>
      </c>
      <c r="O41" s="44">
        <v>0.55000000000000004</v>
      </c>
      <c r="P41" s="44">
        <v>0.7</v>
      </c>
      <c r="Q41" s="66">
        <f t="shared" si="1"/>
        <v>100.03700000000001</v>
      </c>
      <c r="R41" s="66">
        <f t="shared" si="2"/>
        <v>98.007000000000005</v>
      </c>
      <c r="S41" s="30">
        <f t="shared" si="3"/>
        <v>1.0203352821737222</v>
      </c>
      <c r="T41" s="17" t="str">
        <f t="shared" si="4"/>
        <v>L22(2b)</v>
      </c>
      <c r="U41" s="10">
        <f t="shared" si="5"/>
        <v>80.157539767567613</v>
      </c>
      <c r="V41" s="10">
        <f t="shared" si="6"/>
        <v>0.80606487291724049</v>
      </c>
      <c r="W41" s="10">
        <f t="shared" si="7"/>
        <v>10.091115940698113</v>
      </c>
      <c r="X41" s="10">
        <f t="shared" si="8"/>
        <v>1.3539849194445293</v>
      </c>
      <c r="Y41" s="10">
        <f t="shared" si="9"/>
        <v>2.897752201373371</v>
      </c>
      <c r="Z41" s="10">
        <f t="shared" si="10"/>
        <v>2.8263287316212105</v>
      </c>
      <c r="AA41" s="10">
        <f t="shared" si="11"/>
        <v>0.14284693950432112</v>
      </c>
      <c r="AB41" s="10">
        <f t="shared" si="12"/>
        <v>0.31630393747385388</v>
      </c>
      <c r="AC41" s="10">
        <f t="shared" si="13"/>
        <v>1.3468425724693134</v>
      </c>
      <c r="AD41" s="10">
        <f t="shared" si="14"/>
        <v>6.1220116930423327E-2</v>
      </c>
      <c r="AE41" s="10"/>
      <c r="AF41" s="10"/>
      <c r="AG41" s="10">
        <f t="shared" si="15"/>
        <v>100</v>
      </c>
      <c r="AH41" s="10">
        <f t="shared" si="16"/>
        <v>0.56118440519554724</v>
      </c>
      <c r="AI41" s="10">
        <f t="shared" si="17"/>
        <v>0.71423469752160551</v>
      </c>
    </row>
    <row r="42" spans="1:35" x14ac:dyDescent="0.3">
      <c r="A42" s="44" t="s">
        <v>594</v>
      </c>
      <c r="B42" s="44">
        <v>58.11</v>
      </c>
      <c r="C42" s="44">
        <v>1.1599999999999999</v>
      </c>
      <c r="D42" s="44">
        <v>27.02</v>
      </c>
      <c r="E42" s="45">
        <f t="shared" si="18"/>
        <v>1.1819</v>
      </c>
      <c r="F42" s="44">
        <v>1.42</v>
      </c>
      <c r="G42" s="44">
        <v>0.92</v>
      </c>
      <c r="H42" s="44">
        <v>0.32</v>
      </c>
      <c r="I42" s="44">
        <v>1.55</v>
      </c>
      <c r="J42" s="44">
        <v>4.16</v>
      </c>
      <c r="K42" s="44">
        <v>0.14000000000000001</v>
      </c>
      <c r="L42" s="44">
        <v>3.87</v>
      </c>
      <c r="M42" s="44"/>
      <c r="N42" s="44">
        <v>99.82</v>
      </c>
      <c r="O42" s="44">
        <v>0.86</v>
      </c>
      <c r="P42" s="44">
        <v>0.28999999999999998</v>
      </c>
      <c r="Q42" s="66">
        <f t="shared" si="1"/>
        <v>99.851899999999986</v>
      </c>
      <c r="R42" s="66">
        <f t="shared" si="2"/>
        <v>95.981899999999982</v>
      </c>
      <c r="S42" s="30">
        <f t="shared" si="3"/>
        <v>1.0418631012722193</v>
      </c>
      <c r="T42" s="17" t="str">
        <f t="shared" si="4"/>
        <v>L28(4)</v>
      </c>
      <c r="U42" s="10">
        <f t="shared" si="5"/>
        <v>60.542664814928663</v>
      </c>
      <c r="V42" s="10">
        <f t="shared" si="6"/>
        <v>1.2085611974757742</v>
      </c>
      <c r="W42" s="10">
        <f t="shared" si="7"/>
        <v>28.151140996375364</v>
      </c>
      <c r="X42" s="10">
        <f t="shared" si="8"/>
        <v>1.2313779993936358</v>
      </c>
      <c r="Y42" s="10">
        <f t="shared" si="9"/>
        <v>1.4794456038065513</v>
      </c>
      <c r="Z42" s="10">
        <f t="shared" si="10"/>
        <v>0.9585140531704418</v>
      </c>
      <c r="AA42" s="10">
        <f t="shared" si="11"/>
        <v>0.33339619240711016</v>
      </c>
      <c r="AB42" s="10">
        <f t="shared" si="12"/>
        <v>1.6148878069719399</v>
      </c>
      <c r="AC42" s="10">
        <f t="shared" si="13"/>
        <v>4.3341505012924326</v>
      </c>
      <c r="AD42" s="10">
        <f t="shared" si="14"/>
        <v>0.14586083417811072</v>
      </c>
      <c r="AE42" s="10"/>
      <c r="AF42" s="10"/>
      <c r="AG42" s="10">
        <f t="shared" si="15"/>
        <v>100.00000000000001</v>
      </c>
      <c r="AH42" s="10">
        <f t="shared" si="16"/>
        <v>0.89600226709410857</v>
      </c>
      <c r="AI42" s="10">
        <f t="shared" si="17"/>
        <v>0.30214029936894354</v>
      </c>
    </row>
    <row r="43" spans="1:35" x14ac:dyDescent="0.3">
      <c r="A43" s="44" t="s">
        <v>596</v>
      </c>
      <c r="B43" s="44">
        <v>57.98</v>
      </c>
      <c r="C43" s="44">
        <v>0.83</v>
      </c>
      <c r="D43" s="44">
        <v>16.010000000000002</v>
      </c>
      <c r="E43" s="45">
        <f t="shared" si="18"/>
        <v>1.7650000000000001</v>
      </c>
      <c r="F43" s="44">
        <v>18.690000000000001</v>
      </c>
      <c r="G43" s="44">
        <v>0.83</v>
      </c>
      <c r="H43" s="44">
        <v>0.4</v>
      </c>
      <c r="I43" s="44">
        <v>0.36</v>
      </c>
      <c r="J43" s="44">
        <v>1.1599999999999999</v>
      </c>
      <c r="K43" s="44">
        <v>0.09</v>
      </c>
      <c r="L43" s="44">
        <v>1.1499999999999999</v>
      </c>
      <c r="M43" s="44"/>
      <c r="N43" s="44">
        <v>99.21</v>
      </c>
      <c r="O43" s="44">
        <v>1.21</v>
      </c>
      <c r="P43" s="44">
        <v>0.5</v>
      </c>
      <c r="Q43" s="66">
        <f t="shared" si="1"/>
        <v>99.265000000000001</v>
      </c>
      <c r="R43" s="66">
        <f t="shared" si="2"/>
        <v>98.114999999999995</v>
      </c>
      <c r="S43" s="30">
        <f t="shared" si="3"/>
        <v>1.0192121490088162</v>
      </c>
      <c r="T43" s="17" t="str">
        <f t="shared" si="4"/>
        <v>L26(3b)</v>
      </c>
      <c r="U43" s="10">
        <f t="shared" si="5"/>
        <v>59.093920399531157</v>
      </c>
      <c r="V43" s="10">
        <f t="shared" si="6"/>
        <v>0.84594608367731738</v>
      </c>
      <c r="W43" s="10">
        <f t="shared" si="7"/>
        <v>16.317586505631148</v>
      </c>
      <c r="X43" s="10">
        <f t="shared" si="8"/>
        <v>1.7989094430005608</v>
      </c>
      <c r="Y43" s="10">
        <f t="shared" si="9"/>
        <v>19.049075064974776</v>
      </c>
      <c r="Z43" s="10">
        <f t="shared" si="10"/>
        <v>0.84594608367731738</v>
      </c>
      <c r="AA43" s="10">
        <f t="shared" si="11"/>
        <v>0.40768485960352652</v>
      </c>
      <c r="AB43" s="10">
        <f t="shared" si="12"/>
        <v>0.36691637364317381</v>
      </c>
      <c r="AC43" s="10">
        <f t="shared" si="13"/>
        <v>1.1822860928502268</v>
      </c>
      <c r="AD43" s="10">
        <f t="shared" si="14"/>
        <v>9.1729093410793452E-2</v>
      </c>
      <c r="AE43" s="10"/>
      <c r="AF43" s="10"/>
      <c r="AG43" s="10">
        <f t="shared" si="15"/>
        <v>99.999999999999986</v>
      </c>
      <c r="AH43" s="10">
        <f t="shared" si="16"/>
        <v>1.2332467003006675</v>
      </c>
      <c r="AI43" s="10">
        <f t="shared" si="17"/>
        <v>0.50960607450440809</v>
      </c>
    </row>
    <row r="44" spans="1:35" x14ac:dyDescent="0.3">
      <c r="A44" s="44" t="s">
        <v>601</v>
      </c>
      <c r="B44" s="44">
        <v>63.75</v>
      </c>
      <c r="C44" s="44">
        <v>1.1000000000000001</v>
      </c>
      <c r="D44" s="44">
        <v>18.670000000000002</v>
      </c>
      <c r="E44" s="45">
        <v>1.0693999999999999</v>
      </c>
      <c r="F44" s="44">
        <v>8.32</v>
      </c>
      <c r="G44" s="44">
        <v>0.61</v>
      </c>
      <c r="H44" s="44">
        <v>0.62</v>
      </c>
      <c r="I44" s="44">
        <v>1.42</v>
      </c>
      <c r="J44" s="44">
        <v>1.75</v>
      </c>
      <c r="K44" s="44">
        <v>0.28999999999999998</v>
      </c>
      <c r="L44" s="44">
        <v>2.2600000000000002</v>
      </c>
      <c r="M44" s="44"/>
      <c r="N44" s="44">
        <v>99.8</v>
      </c>
      <c r="O44" s="44">
        <v>0.47</v>
      </c>
      <c r="P44" s="44">
        <v>0.54</v>
      </c>
      <c r="Q44" s="66">
        <f t="shared" si="1"/>
        <v>99.859400000000022</v>
      </c>
      <c r="R44" s="66">
        <f t="shared" si="2"/>
        <v>97.599400000000017</v>
      </c>
      <c r="S44" s="30">
        <f t="shared" si="3"/>
        <v>1.0245964626831721</v>
      </c>
      <c r="T44" s="17" t="str">
        <f t="shared" si="4"/>
        <v xml:space="preserve">SA-4  1976 </v>
      </c>
      <c r="U44" s="10">
        <f t="shared" si="5"/>
        <v>65.318024496052217</v>
      </c>
      <c r="V44" s="10">
        <f t="shared" si="6"/>
        <v>1.1270561089514894</v>
      </c>
      <c r="W44" s="10">
        <f t="shared" si="7"/>
        <v>19.129215958294825</v>
      </c>
      <c r="X44" s="10">
        <f t="shared" si="8"/>
        <v>1.0957034571933841</v>
      </c>
      <c r="Y44" s="10">
        <f t="shared" si="9"/>
        <v>8.5246425695239925</v>
      </c>
      <c r="Z44" s="10">
        <f t="shared" si="10"/>
        <v>0.625003842236735</v>
      </c>
      <c r="AA44" s="10">
        <f t="shared" si="11"/>
        <v>0.63524980686356669</v>
      </c>
      <c r="AB44" s="10">
        <f t="shared" si="12"/>
        <v>1.4549269770101043</v>
      </c>
      <c r="AC44" s="10">
        <f t="shared" si="13"/>
        <v>1.793043809695551</v>
      </c>
      <c r="AD44" s="10">
        <f t="shared" si="14"/>
        <v>0.2971329741781199</v>
      </c>
      <c r="AE44" s="10"/>
      <c r="AF44" s="10"/>
      <c r="AG44" s="10">
        <f t="shared" si="15"/>
        <v>99.999999999999986</v>
      </c>
      <c r="AH44" s="10">
        <f t="shared" si="16"/>
        <v>0.48156033746109084</v>
      </c>
      <c r="AI44" s="10">
        <f t="shared" si="17"/>
        <v>0.55328208984891292</v>
      </c>
    </row>
    <row r="45" spans="1:35" x14ac:dyDescent="0.3">
      <c r="A45" s="44" t="s">
        <v>602</v>
      </c>
      <c r="B45" s="44">
        <v>73.650000000000006</v>
      </c>
      <c r="C45" s="44">
        <v>1.27</v>
      </c>
      <c r="D45" s="44">
        <v>16.43</v>
      </c>
      <c r="E45" s="45">
        <v>0.66870000000000007</v>
      </c>
      <c r="F45" s="44">
        <v>2.11</v>
      </c>
      <c r="G45" s="44">
        <v>1.01</v>
      </c>
      <c r="H45" s="44">
        <v>0.26</v>
      </c>
      <c r="I45" s="44">
        <v>0.74</v>
      </c>
      <c r="J45" s="44">
        <v>1.58</v>
      </c>
      <c r="K45" s="44">
        <v>0.1</v>
      </c>
      <c r="L45" s="44">
        <v>2.2199999999999998</v>
      </c>
      <c r="M45" s="44"/>
      <c r="N45" s="44">
        <v>100.02</v>
      </c>
      <c r="O45" s="44">
        <v>0.48</v>
      </c>
      <c r="P45" s="44">
        <v>0.17</v>
      </c>
      <c r="Q45" s="66">
        <f t="shared" si="1"/>
        <v>100.03869999999999</v>
      </c>
      <c r="R45" s="66">
        <f t="shared" si="2"/>
        <v>97.818699999999993</v>
      </c>
      <c r="S45" s="30">
        <f t="shared" si="3"/>
        <v>1.0222994171871023</v>
      </c>
      <c r="T45" s="17" t="str">
        <f t="shared" si="4"/>
        <v xml:space="preserve">OT-4 1976 </v>
      </c>
      <c r="U45" s="10">
        <f t="shared" si="5"/>
        <v>75.292352075830081</v>
      </c>
      <c r="V45" s="10">
        <f t="shared" si="6"/>
        <v>1.29832025982762</v>
      </c>
      <c r="W45" s="10">
        <f t="shared" si="7"/>
        <v>16.796379424384089</v>
      </c>
      <c r="X45" s="10">
        <f t="shared" si="8"/>
        <v>0.68361162027301536</v>
      </c>
      <c r="Y45" s="10">
        <f t="shared" si="9"/>
        <v>2.1570517702647858</v>
      </c>
      <c r="Z45" s="10">
        <f t="shared" si="10"/>
        <v>1.0325224113589733</v>
      </c>
      <c r="AA45" s="10">
        <f t="shared" si="11"/>
        <v>0.26579784846864662</v>
      </c>
      <c r="AB45" s="10">
        <f t="shared" si="12"/>
        <v>0.75650156871845564</v>
      </c>
      <c r="AC45" s="10">
        <f t="shared" si="13"/>
        <v>1.6152330791556218</v>
      </c>
      <c r="AD45" s="10">
        <f t="shared" si="14"/>
        <v>0.10222994171871023</v>
      </c>
      <c r="AE45" s="10"/>
      <c r="AF45" s="10"/>
      <c r="AG45" s="10">
        <f t="shared" si="15"/>
        <v>99.999999999999986</v>
      </c>
      <c r="AH45" s="10">
        <f t="shared" si="16"/>
        <v>0.49070372024980907</v>
      </c>
      <c r="AI45" s="10">
        <f t="shared" si="17"/>
        <v>0.17379090092180741</v>
      </c>
    </row>
    <row r="46" spans="1:35" x14ac:dyDescent="0.3">
      <c r="A46" s="44" t="s">
        <v>575</v>
      </c>
      <c r="B46" s="44">
        <v>69.099999999999994</v>
      </c>
      <c r="C46" s="44">
        <v>1.06</v>
      </c>
      <c r="D46" s="44">
        <v>16.170000000000002</v>
      </c>
      <c r="E46" s="45">
        <v>0.59500000000000008</v>
      </c>
      <c r="F46" s="44">
        <v>6</v>
      </c>
      <c r="G46" s="44">
        <v>1.4</v>
      </c>
      <c r="H46" s="44">
        <v>0.44</v>
      </c>
      <c r="I46" s="44">
        <v>1.1399999999999999</v>
      </c>
      <c r="J46" s="44">
        <v>1.53</v>
      </c>
      <c r="K46" s="44">
        <v>0.1</v>
      </c>
      <c r="L46" s="44">
        <v>2.64</v>
      </c>
      <c r="M46" s="44"/>
      <c r="N46" s="44">
        <v>100.12</v>
      </c>
      <c r="O46" s="44">
        <v>0.04</v>
      </c>
      <c r="P46" s="44">
        <v>0.5</v>
      </c>
      <c r="Q46" s="66">
        <f t="shared" si="1"/>
        <v>100.175</v>
      </c>
      <c r="R46" s="66">
        <f t="shared" si="2"/>
        <v>97.534999999999997</v>
      </c>
      <c r="S46" s="30">
        <f t="shared" si="3"/>
        <v>1.0252729789306403</v>
      </c>
      <c r="T46" s="17" t="str">
        <f t="shared" si="4"/>
        <v>SA-3 1973</v>
      </c>
      <c r="U46" s="10">
        <f t="shared" si="5"/>
        <v>70.846362844107233</v>
      </c>
      <c r="V46" s="10">
        <f t="shared" si="6"/>
        <v>1.0867893576664787</v>
      </c>
      <c r="W46" s="10">
        <f t="shared" si="7"/>
        <v>16.578664069308456</v>
      </c>
      <c r="X46" s="10">
        <f t="shared" si="8"/>
        <v>0.61003742246373105</v>
      </c>
      <c r="Y46" s="10">
        <f t="shared" si="9"/>
        <v>6.1516378735838417</v>
      </c>
      <c r="Z46" s="10">
        <f t="shared" si="10"/>
        <v>1.4353821705028964</v>
      </c>
      <c r="AA46" s="10">
        <f t="shared" si="11"/>
        <v>0.45112011072948172</v>
      </c>
      <c r="AB46" s="10">
        <f t="shared" si="12"/>
        <v>1.1688111959809298</v>
      </c>
      <c r="AC46" s="10">
        <f t="shared" si="13"/>
        <v>1.5686676577638796</v>
      </c>
      <c r="AD46" s="10">
        <f t="shared" si="14"/>
        <v>0.10252729789306403</v>
      </c>
      <c r="AE46" s="10"/>
      <c r="AF46" s="10"/>
      <c r="AG46" s="10">
        <f t="shared" si="15"/>
        <v>99.999999999999986</v>
      </c>
      <c r="AH46" s="10">
        <f t="shared" si="16"/>
        <v>4.1010919157225614E-2</v>
      </c>
      <c r="AI46" s="10">
        <f t="shared" si="17"/>
        <v>0.51263648946532014</v>
      </c>
    </row>
    <row r="47" spans="1:35" x14ac:dyDescent="0.3">
      <c r="A47" s="63" t="s">
        <v>595</v>
      </c>
      <c r="B47" s="63">
        <v>51.67</v>
      </c>
      <c r="C47" s="63">
        <v>1.32</v>
      </c>
      <c r="D47" s="63">
        <v>26.59</v>
      </c>
      <c r="E47" s="64">
        <f>O47+(1.11*P47)</f>
        <v>7.7224000000000004</v>
      </c>
      <c r="F47" s="63">
        <v>4.6900000000000004</v>
      </c>
      <c r="G47" s="63">
        <v>1.8</v>
      </c>
      <c r="H47" s="63">
        <v>0.14000000000000001</v>
      </c>
      <c r="I47" s="63">
        <v>0.31</v>
      </c>
      <c r="J47" s="63">
        <v>1.08</v>
      </c>
      <c r="K47" s="63">
        <v>0.11</v>
      </c>
      <c r="L47" s="63">
        <v>4.8</v>
      </c>
      <c r="M47" s="63"/>
      <c r="N47" s="63">
        <v>99.81</v>
      </c>
      <c r="O47" s="63">
        <v>3.46</v>
      </c>
      <c r="P47" s="63">
        <v>3.84</v>
      </c>
      <c r="Q47" s="66">
        <f t="shared" si="1"/>
        <v>100.2324</v>
      </c>
      <c r="R47" s="66">
        <f t="shared" si="2"/>
        <v>95.432400000000001</v>
      </c>
      <c r="S47" s="30">
        <f t="shared" si="3"/>
        <v>1.0478621516382276</v>
      </c>
      <c r="T47" s="17" t="str">
        <f t="shared" si="4"/>
        <v>L29(5)</v>
      </c>
      <c r="U47" s="10">
        <f t="shared" si="5"/>
        <v>54.143037375147223</v>
      </c>
      <c r="V47" s="10">
        <f t="shared" si="6"/>
        <v>1.3831780401624605</v>
      </c>
      <c r="W47" s="10">
        <f t="shared" si="7"/>
        <v>27.862654612060471</v>
      </c>
      <c r="X47" s="10">
        <f t="shared" si="8"/>
        <v>8.0920106798110485</v>
      </c>
      <c r="Y47" s="10">
        <f t="shared" si="9"/>
        <v>4.9144734911832879</v>
      </c>
      <c r="Z47" s="10">
        <f t="shared" si="10"/>
        <v>1.8861518729488098</v>
      </c>
      <c r="AA47" s="10">
        <f t="shared" si="11"/>
        <v>0.14670070122935189</v>
      </c>
      <c r="AB47" s="10">
        <f t="shared" si="12"/>
        <v>0.32483726700785054</v>
      </c>
      <c r="AC47" s="10">
        <f t="shared" si="13"/>
        <v>1.1316911237692859</v>
      </c>
      <c r="AD47" s="10">
        <f t="shared" si="14"/>
        <v>0.11526483668020504</v>
      </c>
      <c r="AE47" s="10"/>
      <c r="AF47" s="10"/>
      <c r="AG47" s="10">
        <f t="shared" si="15"/>
        <v>100.00000000000001</v>
      </c>
      <c r="AH47" s="10">
        <f t="shared" si="16"/>
        <v>3.6256030446682677</v>
      </c>
      <c r="AI47" s="10">
        <f t="shared" si="17"/>
        <v>4.0237906622907937</v>
      </c>
    </row>
    <row r="48" spans="1:35" x14ac:dyDescent="0.3">
      <c r="A48" s="33" t="s">
        <v>587</v>
      </c>
      <c r="B48" s="25">
        <v>67.42</v>
      </c>
      <c r="C48" s="25">
        <v>0.41</v>
      </c>
      <c r="D48" s="25">
        <v>10.27</v>
      </c>
      <c r="E48" s="25">
        <v>3.13</v>
      </c>
      <c r="F48" s="25">
        <v>15.84</v>
      </c>
      <c r="G48" s="25">
        <v>0.77</v>
      </c>
      <c r="H48" s="25">
        <v>0.72</v>
      </c>
      <c r="I48" s="25">
        <v>0</v>
      </c>
      <c r="J48" s="25">
        <v>0</v>
      </c>
      <c r="K48" s="25">
        <v>0.03</v>
      </c>
      <c r="L48" s="25"/>
      <c r="M48" s="25"/>
      <c r="N48" s="25">
        <v>98.58</v>
      </c>
      <c r="O48" s="25"/>
      <c r="P48" s="25"/>
      <c r="Q48" s="66">
        <f t="shared" si="1"/>
        <v>98.589999999999989</v>
      </c>
      <c r="R48" s="66">
        <f t="shared" si="2"/>
        <v>98.589999999999989</v>
      </c>
      <c r="S48" s="30">
        <f t="shared" si="3"/>
        <v>1.0143016533116951</v>
      </c>
      <c r="T48" s="17" t="str">
        <f t="shared" si="4"/>
        <v>B1</v>
      </c>
      <c r="U48" s="10">
        <f t="shared" si="5"/>
        <v>68.384217466274478</v>
      </c>
      <c r="V48" s="10">
        <f t="shared" si="6"/>
        <v>0.41586367785779493</v>
      </c>
      <c r="W48" s="10">
        <f t="shared" si="7"/>
        <v>10.416877979511108</v>
      </c>
      <c r="X48" s="10">
        <f t="shared" si="8"/>
        <v>3.1747641748656057</v>
      </c>
      <c r="Y48" s="10">
        <f t="shared" si="9"/>
        <v>16.066538188457251</v>
      </c>
      <c r="Z48" s="10">
        <f t="shared" si="10"/>
        <v>0.7810122730500052</v>
      </c>
      <c r="AA48" s="10">
        <f t="shared" si="11"/>
        <v>0.73029719038442042</v>
      </c>
      <c r="AB48" s="10">
        <f t="shared" si="12"/>
        <v>0</v>
      </c>
      <c r="AC48" s="10">
        <f t="shared" si="13"/>
        <v>0</v>
      </c>
      <c r="AD48" s="10">
        <f t="shared" si="14"/>
        <v>3.042904959935085E-2</v>
      </c>
      <c r="AE48" s="10"/>
      <c r="AF48" s="10"/>
      <c r="AG48" s="10">
        <f t="shared" si="15"/>
        <v>100.00000000000003</v>
      </c>
      <c r="AH48" s="10"/>
      <c r="AI48" s="10"/>
    </row>
    <row r="49" spans="1:35" x14ac:dyDescent="0.3">
      <c r="A49" s="33" t="s">
        <v>588</v>
      </c>
      <c r="B49" s="25">
        <v>57.8</v>
      </c>
      <c r="C49" s="25">
        <v>0.83</v>
      </c>
      <c r="D49" s="25">
        <v>13.08</v>
      </c>
      <c r="E49" s="25">
        <v>5.45</v>
      </c>
      <c r="F49" s="25">
        <v>19.91</v>
      </c>
      <c r="G49" s="25">
        <v>0.87</v>
      </c>
      <c r="H49" s="25">
        <v>0.78</v>
      </c>
      <c r="I49" s="25">
        <v>0.13</v>
      </c>
      <c r="J49" s="25">
        <v>0.04</v>
      </c>
      <c r="K49" s="25">
        <v>0.04</v>
      </c>
      <c r="L49" s="25"/>
      <c r="M49" s="25"/>
      <c r="N49" s="25">
        <v>98.93</v>
      </c>
      <c r="O49" s="25"/>
      <c r="P49" s="25"/>
      <c r="Q49" s="66">
        <f t="shared" si="1"/>
        <v>98.93</v>
      </c>
      <c r="R49" s="66">
        <f t="shared" si="2"/>
        <v>98.93</v>
      </c>
      <c r="S49" s="30">
        <f t="shared" si="3"/>
        <v>1.0108157282927321</v>
      </c>
      <c r="T49" s="17" t="str">
        <f t="shared" si="4"/>
        <v>B2</v>
      </c>
      <c r="U49" s="10">
        <f t="shared" si="5"/>
        <v>58.425149095319917</v>
      </c>
      <c r="V49" s="10">
        <f t="shared" si="6"/>
        <v>0.83897705448296767</v>
      </c>
      <c r="W49" s="10">
        <f t="shared" si="7"/>
        <v>13.221469726068937</v>
      </c>
      <c r="X49" s="10">
        <f t="shared" si="8"/>
        <v>5.5089457191953901</v>
      </c>
      <c r="Y49" s="10">
        <f t="shared" si="9"/>
        <v>20.125341150308298</v>
      </c>
      <c r="Z49" s="10">
        <f t="shared" si="10"/>
        <v>0.87940968361467697</v>
      </c>
      <c r="AA49" s="10">
        <f t="shared" si="11"/>
        <v>0.78843626806833111</v>
      </c>
      <c r="AB49" s="10">
        <f t="shared" si="12"/>
        <v>0.13140604467805519</v>
      </c>
      <c r="AC49" s="10">
        <f t="shared" si="13"/>
        <v>4.0432629131709287E-2</v>
      </c>
      <c r="AD49" s="10">
        <f t="shared" si="14"/>
        <v>4.0432629131709287E-2</v>
      </c>
      <c r="AE49" s="10"/>
      <c r="AF49" s="10"/>
      <c r="AG49" s="10">
        <f t="shared" si="15"/>
        <v>100.00000000000003</v>
      </c>
      <c r="AH49" s="10"/>
      <c r="AI49" s="10"/>
    </row>
    <row r="50" spans="1:35" x14ac:dyDescent="0.3">
      <c r="A50" s="33" t="s">
        <v>589</v>
      </c>
      <c r="B50" s="25">
        <v>69.36</v>
      </c>
      <c r="C50" s="25">
        <v>0.39</v>
      </c>
      <c r="D50" s="25">
        <v>9.94</v>
      </c>
      <c r="E50" s="25">
        <v>2.66</v>
      </c>
      <c r="F50" s="25">
        <v>14.78</v>
      </c>
      <c r="G50" s="25">
        <v>0.97</v>
      </c>
      <c r="H50" s="25">
        <v>0.6</v>
      </c>
      <c r="I50" s="25">
        <v>0</v>
      </c>
      <c r="J50" s="25">
        <v>0.01</v>
      </c>
      <c r="K50" s="25">
        <v>0</v>
      </c>
      <c r="L50" s="25"/>
      <c r="M50" s="25"/>
      <c r="N50" s="25">
        <v>98.72</v>
      </c>
      <c r="O50" s="25"/>
      <c r="P50" s="25"/>
      <c r="Q50" s="66">
        <f t="shared" si="1"/>
        <v>98.71</v>
      </c>
      <c r="R50" s="66">
        <f t="shared" si="2"/>
        <v>98.71</v>
      </c>
      <c r="S50" s="30">
        <f t="shared" si="3"/>
        <v>1.0130685847431873</v>
      </c>
      <c r="T50" s="17" t="str">
        <f t="shared" si="4"/>
        <v>B3</v>
      </c>
      <c r="U50" s="10">
        <f t="shared" si="5"/>
        <v>70.266437037787469</v>
      </c>
      <c r="V50" s="10">
        <f t="shared" si="6"/>
        <v>0.39509674804984307</v>
      </c>
      <c r="W50" s="10">
        <f t="shared" si="7"/>
        <v>10.069901732347281</v>
      </c>
      <c r="X50" s="10">
        <f t="shared" si="8"/>
        <v>2.6947624354168784</v>
      </c>
      <c r="Y50" s="10">
        <f t="shared" si="9"/>
        <v>14.973153682504307</v>
      </c>
      <c r="Z50" s="10">
        <f t="shared" si="10"/>
        <v>0.9826765272008916</v>
      </c>
      <c r="AA50" s="10">
        <f t="shared" si="11"/>
        <v>0.60784115084591239</v>
      </c>
      <c r="AB50" s="10">
        <f t="shared" si="12"/>
        <v>0</v>
      </c>
      <c r="AC50" s="10">
        <f t="shared" si="13"/>
        <v>1.0130685847431873E-2</v>
      </c>
      <c r="AD50" s="10">
        <f t="shared" si="14"/>
        <v>0</v>
      </c>
      <c r="AE50" s="10"/>
      <c r="AF50" s="10"/>
      <c r="AG50" s="10">
        <f t="shared" si="15"/>
        <v>100</v>
      </c>
      <c r="AH50" s="10"/>
      <c r="AI50" s="10"/>
    </row>
    <row r="51" spans="1:35" x14ac:dyDescent="0.3">
      <c r="A51" s="33" t="s">
        <v>576</v>
      </c>
      <c r="B51" s="25">
        <v>70.81</v>
      </c>
      <c r="C51" s="25">
        <v>0.32</v>
      </c>
      <c r="D51" s="25">
        <v>9.58</v>
      </c>
      <c r="E51" s="25">
        <v>2.85</v>
      </c>
      <c r="F51" s="25">
        <v>14.62</v>
      </c>
      <c r="G51" s="25">
        <v>0.61</v>
      </c>
      <c r="H51" s="25">
        <v>0.73</v>
      </c>
      <c r="I51" s="25">
        <v>0.14000000000000001</v>
      </c>
      <c r="J51" s="25">
        <v>0.01</v>
      </c>
      <c r="K51" s="25">
        <v>0.06</v>
      </c>
      <c r="L51" s="25"/>
      <c r="M51" s="25"/>
      <c r="N51" s="25">
        <v>99.73</v>
      </c>
      <c r="O51" s="25"/>
      <c r="P51" s="25"/>
      <c r="Q51" s="66">
        <f t="shared" si="1"/>
        <v>99.73</v>
      </c>
      <c r="R51" s="66">
        <f t="shared" si="2"/>
        <v>99.73</v>
      </c>
      <c r="S51" s="30">
        <f t="shared" si="3"/>
        <v>1.002707309736288</v>
      </c>
      <c r="T51" s="17" t="str">
        <f t="shared" si="4"/>
        <v>p1</v>
      </c>
      <c r="U51" s="10">
        <f t="shared" si="5"/>
        <v>71.001704602426557</v>
      </c>
      <c r="V51" s="10">
        <f t="shared" si="6"/>
        <v>0.32086633911561213</v>
      </c>
      <c r="W51" s="10">
        <f t="shared" si="7"/>
        <v>9.6059360272736392</v>
      </c>
      <c r="X51" s="10">
        <f t="shared" si="8"/>
        <v>2.8577158327484207</v>
      </c>
      <c r="Y51" s="10">
        <f t="shared" si="9"/>
        <v>14.659580868344529</v>
      </c>
      <c r="Z51" s="10">
        <f t="shared" si="10"/>
        <v>0.61165145893913564</v>
      </c>
      <c r="AA51" s="10">
        <f t="shared" si="11"/>
        <v>0.73197633610749024</v>
      </c>
      <c r="AB51" s="10">
        <f t="shared" si="12"/>
        <v>0.14037902336308034</v>
      </c>
      <c r="AC51" s="10">
        <f t="shared" si="13"/>
        <v>1.0027073097362879E-2</v>
      </c>
      <c r="AD51" s="10">
        <f t="shared" si="14"/>
        <v>6.0162438584177275E-2</v>
      </c>
      <c r="AE51" s="10"/>
      <c r="AF51" s="10"/>
      <c r="AG51" s="10">
        <f t="shared" si="15"/>
        <v>100.00000000000001</v>
      </c>
      <c r="AH51" s="10"/>
      <c r="AI51" s="10"/>
    </row>
    <row r="52" spans="1:35" x14ac:dyDescent="0.3">
      <c r="A52" s="33" t="s">
        <v>577</v>
      </c>
      <c r="B52" s="25">
        <v>52.33</v>
      </c>
      <c r="C52" s="25">
        <v>0.53</v>
      </c>
      <c r="D52" s="25">
        <v>15.86</v>
      </c>
      <c r="E52" s="25">
        <v>5.62</v>
      </c>
      <c r="F52" s="25">
        <v>23.4</v>
      </c>
      <c r="G52" s="25">
        <v>0.91</v>
      </c>
      <c r="H52" s="25">
        <v>0.81</v>
      </c>
      <c r="I52" s="25">
        <v>0.15</v>
      </c>
      <c r="J52" s="25">
        <v>0.01</v>
      </c>
      <c r="K52" s="25">
        <v>0.05</v>
      </c>
      <c r="L52" s="25"/>
      <c r="M52" s="25"/>
      <c r="N52" s="25">
        <v>99.67</v>
      </c>
      <c r="O52" s="25"/>
      <c r="P52" s="25"/>
      <c r="Q52" s="66">
        <f t="shared" si="1"/>
        <v>99.670000000000016</v>
      </c>
      <c r="R52" s="66">
        <f t="shared" si="2"/>
        <v>99.670000000000016</v>
      </c>
      <c r="S52" s="30">
        <f t="shared" si="3"/>
        <v>1.0033109260559845</v>
      </c>
      <c r="T52" s="17" t="str">
        <f t="shared" si="4"/>
        <v>P2</v>
      </c>
      <c r="U52" s="10">
        <f t="shared" si="5"/>
        <v>52.503260760509669</v>
      </c>
      <c r="V52" s="10">
        <f t="shared" si="6"/>
        <v>0.53175479080967181</v>
      </c>
      <c r="W52" s="10">
        <f t="shared" si="7"/>
        <v>15.912511287247913</v>
      </c>
      <c r="X52" s="10">
        <f t="shared" si="8"/>
        <v>5.6386074044346328</v>
      </c>
      <c r="Y52" s="10">
        <f t="shared" si="9"/>
        <v>23.477475669710035</v>
      </c>
      <c r="Z52" s="10">
        <f t="shared" si="10"/>
        <v>0.91301294271094591</v>
      </c>
      <c r="AA52" s="10">
        <f t="shared" si="11"/>
        <v>0.81268185010534744</v>
      </c>
      <c r="AB52" s="10">
        <f t="shared" si="12"/>
        <v>0.15049663890839768</v>
      </c>
      <c r="AC52" s="10">
        <f t="shared" si="13"/>
        <v>1.0033109260559845E-2</v>
      </c>
      <c r="AD52" s="10">
        <f t="shared" si="14"/>
        <v>5.0165546302799228E-2</v>
      </c>
      <c r="AE52" s="10"/>
      <c r="AF52" s="10"/>
      <c r="AG52" s="10">
        <f t="shared" si="15"/>
        <v>99.999999999999972</v>
      </c>
      <c r="AH52" s="10"/>
      <c r="AI52" s="10"/>
    </row>
    <row r="53" spans="1:35" x14ac:dyDescent="0.3">
      <c r="A53" s="33" t="s">
        <v>578</v>
      </c>
      <c r="B53" s="25">
        <v>71.36</v>
      </c>
      <c r="C53" s="25">
        <v>0.4</v>
      </c>
      <c r="D53" s="25">
        <v>10.08</v>
      </c>
      <c r="E53" s="25">
        <v>2.74</v>
      </c>
      <c r="F53" s="25">
        <v>14.91</v>
      </c>
      <c r="G53" s="25">
        <v>0.7</v>
      </c>
      <c r="H53" s="25">
        <v>0.65</v>
      </c>
      <c r="I53" s="25">
        <v>0.1</v>
      </c>
      <c r="J53" s="25">
        <v>0</v>
      </c>
      <c r="K53" s="25">
        <v>0.05</v>
      </c>
      <c r="L53" s="25"/>
      <c r="M53" s="25"/>
      <c r="N53" s="25">
        <v>101.01</v>
      </c>
      <c r="O53" s="25"/>
      <c r="P53" s="25"/>
      <c r="Q53" s="66">
        <f t="shared" si="1"/>
        <v>100.99</v>
      </c>
      <c r="R53" s="66">
        <f t="shared" si="2"/>
        <v>100.99</v>
      </c>
      <c r="S53" s="30">
        <f t="shared" si="3"/>
        <v>0.99019704921279339</v>
      </c>
      <c r="T53" s="17" t="str">
        <f t="shared" si="4"/>
        <v>P3</v>
      </c>
      <c r="U53" s="10">
        <f t="shared" si="5"/>
        <v>70.660461431824942</v>
      </c>
      <c r="V53" s="10">
        <f t="shared" si="6"/>
        <v>0.39607881968511738</v>
      </c>
      <c r="W53" s="10">
        <f t="shared" si="7"/>
        <v>9.9811862560649569</v>
      </c>
      <c r="X53" s="10">
        <f t="shared" si="8"/>
        <v>2.7131399148430542</v>
      </c>
      <c r="Y53" s="10">
        <f t="shared" si="9"/>
        <v>14.76383800376275</v>
      </c>
      <c r="Z53" s="10">
        <f t="shared" si="10"/>
        <v>0.69313793444895533</v>
      </c>
      <c r="AA53" s="10">
        <f t="shared" si="11"/>
        <v>0.64362808198831567</v>
      </c>
      <c r="AB53" s="10">
        <f t="shared" si="12"/>
        <v>9.9019704921279345E-2</v>
      </c>
      <c r="AC53" s="10">
        <f t="shared" si="13"/>
        <v>0</v>
      </c>
      <c r="AD53" s="10">
        <f t="shared" si="14"/>
        <v>4.9509852460639672E-2</v>
      </c>
      <c r="AE53" s="10"/>
      <c r="AF53" s="10"/>
      <c r="AG53" s="10">
        <f t="shared" si="15"/>
        <v>100.00000000000001</v>
      </c>
      <c r="AH53" s="10"/>
      <c r="AI53" s="10"/>
    </row>
    <row r="54" spans="1:35" x14ac:dyDescent="0.3">
      <c r="A54" s="33" t="s">
        <v>579</v>
      </c>
      <c r="B54" s="25">
        <v>61.6</v>
      </c>
      <c r="C54" s="25">
        <v>0.56999999999999995</v>
      </c>
      <c r="D54" s="25">
        <v>13.38</v>
      </c>
      <c r="E54" s="25">
        <v>3.38</v>
      </c>
      <c r="F54" s="25">
        <v>21.07</v>
      </c>
      <c r="G54" s="25">
        <v>0.45</v>
      </c>
      <c r="H54" s="25">
        <v>0.99</v>
      </c>
      <c r="I54" s="25">
        <v>0.12</v>
      </c>
      <c r="J54" s="25">
        <v>0.02</v>
      </c>
      <c r="K54" s="25">
        <v>0.05</v>
      </c>
      <c r="L54" s="25"/>
      <c r="M54" s="25"/>
      <c r="N54" s="25">
        <v>101.63</v>
      </c>
      <c r="O54" s="25"/>
      <c r="P54" s="25"/>
      <c r="Q54" s="66">
        <f t="shared" si="1"/>
        <v>101.63</v>
      </c>
      <c r="R54" s="66">
        <f t="shared" si="2"/>
        <v>101.63</v>
      </c>
      <c r="S54" s="30">
        <f t="shared" si="3"/>
        <v>0.98396142871199455</v>
      </c>
      <c r="T54" s="17" t="str">
        <f t="shared" si="4"/>
        <v>P4</v>
      </c>
      <c r="U54" s="10">
        <f t="shared" si="5"/>
        <v>60.612024008658864</v>
      </c>
      <c r="V54" s="10">
        <f t="shared" si="6"/>
        <v>0.56085801436583682</v>
      </c>
      <c r="W54" s="10">
        <f t="shared" si="7"/>
        <v>13.165403916166488</v>
      </c>
      <c r="X54" s="10">
        <f t="shared" si="8"/>
        <v>3.3257896290465414</v>
      </c>
      <c r="Y54" s="10">
        <f t="shared" si="9"/>
        <v>20.732067302961724</v>
      </c>
      <c r="Z54" s="10">
        <f t="shared" si="10"/>
        <v>0.44278264292039754</v>
      </c>
      <c r="AA54" s="10">
        <f t="shared" si="11"/>
        <v>0.97412181442487455</v>
      </c>
      <c r="AB54" s="10">
        <f t="shared" si="12"/>
        <v>0.11807537144543934</v>
      </c>
      <c r="AC54" s="10">
        <f t="shared" si="13"/>
        <v>1.9679228574239892E-2</v>
      </c>
      <c r="AD54" s="10">
        <f t="shared" si="14"/>
        <v>4.9198071435599733E-2</v>
      </c>
      <c r="AE54" s="10"/>
      <c r="AF54" s="10"/>
      <c r="AG54" s="10">
        <f t="shared" si="15"/>
        <v>99.999999999999986</v>
      </c>
      <c r="AH54" s="10"/>
      <c r="AI54" s="10"/>
    </row>
    <row r="55" spans="1:35" x14ac:dyDescent="0.3">
      <c r="A55" s="33" t="s">
        <v>580</v>
      </c>
      <c r="B55" s="25">
        <v>51.27</v>
      </c>
      <c r="C55" s="25">
        <v>0.56000000000000005</v>
      </c>
      <c r="D55" s="25">
        <v>16.239999999999998</v>
      </c>
      <c r="E55" s="25">
        <v>4.37</v>
      </c>
      <c r="F55" s="25">
        <v>25.44</v>
      </c>
      <c r="G55" s="25">
        <v>0.54</v>
      </c>
      <c r="H55" s="25">
        <v>0.97</v>
      </c>
      <c r="I55" s="25">
        <v>0.11</v>
      </c>
      <c r="J55" s="25">
        <v>0.02</v>
      </c>
      <c r="K55" s="25">
        <v>7.0000000000000007E-2</v>
      </c>
      <c r="L55" s="25"/>
      <c r="M55" s="25"/>
      <c r="N55" s="25">
        <v>99.58</v>
      </c>
      <c r="O55" s="25"/>
      <c r="P55" s="25"/>
      <c r="Q55" s="66">
        <f t="shared" si="1"/>
        <v>99.59</v>
      </c>
      <c r="R55" s="66">
        <f t="shared" si="2"/>
        <v>99.59</v>
      </c>
      <c r="S55" s="30">
        <f t="shared" si="3"/>
        <v>1.0041168792047395</v>
      </c>
      <c r="T55" s="17" t="str">
        <f t="shared" si="4"/>
        <v>P5</v>
      </c>
      <c r="U55" s="10">
        <f t="shared" si="5"/>
        <v>51.481072396826995</v>
      </c>
      <c r="V55" s="10">
        <f t="shared" si="6"/>
        <v>0.56230545235465412</v>
      </c>
      <c r="W55" s="10">
        <f t="shared" si="7"/>
        <v>16.306858118284968</v>
      </c>
      <c r="X55" s="10">
        <f t="shared" si="8"/>
        <v>4.3879907621247112</v>
      </c>
      <c r="Y55" s="10">
        <f t="shared" si="9"/>
        <v>25.544733406968572</v>
      </c>
      <c r="Z55" s="10">
        <f t="shared" si="10"/>
        <v>0.5422231147705594</v>
      </c>
      <c r="AA55" s="10">
        <f t="shared" si="11"/>
        <v>0.97399337282859721</v>
      </c>
      <c r="AB55" s="10">
        <f t="shared" si="12"/>
        <v>0.11045285671252134</v>
      </c>
      <c r="AC55" s="10">
        <f t="shared" si="13"/>
        <v>2.0082337584094789E-2</v>
      </c>
      <c r="AD55" s="10">
        <f t="shared" si="14"/>
        <v>7.0288181544331765E-2</v>
      </c>
      <c r="AE55" s="10"/>
      <c r="AF55" s="10"/>
      <c r="AG55" s="10">
        <f t="shared" si="15"/>
        <v>100.00000000000003</v>
      </c>
      <c r="AH55" s="10"/>
      <c r="AI55" s="10"/>
    </row>
    <row r="56" spans="1:35" x14ac:dyDescent="0.3">
      <c r="A56" s="33" t="s">
        <v>581</v>
      </c>
      <c r="B56" s="25">
        <v>82.43</v>
      </c>
      <c r="C56" s="25">
        <v>0.39</v>
      </c>
      <c r="D56" s="25">
        <v>6.31</v>
      </c>
      <c r="E56" s="25">
        <v>2.96</v>
      </c>
      <c r="F56" s="25">
        <v>8.58</v>
      </c>
      <c r="G56" s="25">
        <v>0.63</v>
      </c>
      <c r="H56" s="25">
        <v>0.41</v>
      </c>
      <c r="I56" s="25">
        <v>0.09</v>
      </c>
      <c r="J56" s="25">
        <v>0.02</v>
      </c>
      <c r="K56" s="25">
        <v>0.08</v>
      </c>
      <c r="L56" s="25"/>
      <c r="M56" s="25"/>
      <c r="N56" s="25">
        <v>101.9</v>
      </c>
      <c r="O56" s="25"/>
      <c r="P56" s="25"/>
      <c r="Q56" s="66">
        <f t="shared" si="1"/>
        <v>101.89999999999999</v>
      </c>
      <c r="R56" s="66">
        <f t="shared" si="2"/>
        <v>101.89999999999999</v>
      </c>
      <c r="S56" s="30">
        <f t="shared" si="3"/>
        <v>0.9813542688910698</v>
      </c>
      <c r="T56" s="17" t="str">
        <f t="shared" si="4"/>
        <v>P6</v>
      </c>
      <c r="U56" s="10">
        <f t="shared" si="5"/>
        <v>80.893032384690898</v>
      </c>
      <c r="V56" s="10">
        <f t="shared" si="6"/>
        <v>0.38272816486751726</v>
      </c>
      <c r="W56" s="10">
        <f t="shared" si="7"/>
        <v>6.1923454367026505</v>
      </c>
      <c r="X56" s="10">
        <f t="shared" si="8"/>
        <v>2.9048086359175667</v>
      </c>
      <c r="Y56" s="10">
        <f t="shared" si="9"/>
        <v>8.4200196270853791</v>
      </c>
      <c r="Z56" s="10">
        <f t="shared" si="10"/>
        <v>0.61825318940137397</v>
      </c>
      <c r="AA56" s="10">
        <f t="shared" si="11"/>
        <v>0.40235525024533858</v>
      </c>
      <c r="AB56" s="10">
        <f t="shared" si="12"/>
        <v>8.832188420019628E-2</v>
      </c>
      <c r="AC56" s="10">
        <f t="shared" si="13"/>
        <v>1.9627085377821398E-2</v>
      </c>
      <c r="AD56" s="10">
        <f t="shared" si="14"/>
        <v>7.8508341511285593E-2</v>
      </c>
      <c r="AE56" s="10"/>
      <c r="AF56" s="10"/>
      <c r="AG56" s="10">
        <f t="shared" si="15"/>
        <v>100.00000000000001</v>
      </c>
      <c r="AH56" s="10"/>
      <c r="AI56" s="10"/>
    </row>
    <row r="57" spans="1:35" x14ac:dyDescent="0.3">
      <c r="A57" s="33" t="s">
        <v>582</v>
      </c>
      <c r="B57" s="25">
        <v>72.599999999999994</v>
      </c>
      <c r="C57" s="25">
        <v>0.34</v>
      </c>
      <c r="D57" s="25">
        <v>9.4700000000000006</v>
      </c>
      <c r="E57" s="25">
        <v>3.55</v>
      </c>
      <c r="F57" s="25">
        <v>12.8</v>
      </c>
      <c r="G57" s="25">
        <v>0.44</v>
      </c>
      <c r="H57" s="25">
        <v>0.6</v>
      </c>
      <c r="I57" s="25">
        <v>0.09</v>
      </c>
      <c r="J57" s="25">
        <v>0.32</v>
      </c>
      <c r="K57" s="25">
        <v>0.06</v>
      </c>
      <c r="L57" s="25"/>
      <c r="M57" s="25"/>
      <c r="N57" s="25">
        <v>100.26</v>
      </c>
      <c r="O57" s="25"/>
      <c r="P57" s="25"/>
      <c r="Q57" s="66">
        <f t="shared" si="1"/>
        <v>100.26999999999998</v>
      </c>
      <c r="R57" s="66">
        <f t="shared" si="2"/>
        <v>100.26999999999998</v>
      </c>
      <c r="S57" s="30">
        <f t="shared" si="3"/>
        <v>0.99730727037000122</v>
      </c>
      <c r="T57" s="17" t="str">
        <f t="shared" si="4"/>
        <v>P8</v>
      </c>
      <c r="U57" s="10">
        <f t="shared" si="5"/>
        <v>72.40450782886208</v>
      </c>
      <c r="V57" s="10">
        <f t="shared" si="6"/>
        <v>0.33908447192580043</v>
      </c>
      <c r="W57" s="10">
        <f t="shared" si="7"/>
        <v>9.444499850403913</v>
      </c>
      <c r="X57" s="10">
        <f t="shared" si="8"/>
        <v>3.5404408098135041</v>
      </c>
      <c r="Y57" s="10">
        <f t="shared" si="9"/>
        <v>12.765533060736017</v>
      </c>
      <c r="Z57" s="10">
        <f t="shared" si="10"/>
        <v>0.43881519896280052</v>
      </c>
      <c r="AA57" s="10">
        <f t="shared" si="11"/>
        <v>0.59838436222200075</v>
      </c>
      <c r="AB57" s="10">
        <f t="shared" si="12"/>
        <v>8.9757654333300102E-2</v>
      </c>
      <c r="AC57" s="10">
        <f t="shared" si="13"/>
        <v>0.31913832651840041</v>
      </c>
      <c r="AD57" s="10">
        <f t="shared" si="14"/>
        <v>5.9838436222200073E-2</v>
      </c>
      <c r="AE57" s="10"/>
      <c r="AF57" s="10"/>
      <c r="AG57" s="10">
        <f t="shared" si="15"/>
        <v>100.00000000000001</v>
      </c>
      <c r="AH57" s="10"/>
      <c r="AI57" s="10"/>
    </row>
    <row r="58" spans="1:35" x14ac:dyDescent="0.3">
      <c r="A58" s="33" t="s">
        <v>583</v>
      </c>
      <c r="B58" s="25">
        <v>63</v>
      </c>
      <c r="C58" s="25">
        <v>0.68</v>
      </c>
      <c r="D58" s="25">
        <v>14.4</v>
      </c>
      <c r="E58" s="25">
        <v>3.79</v>
      </c>
      <c r="F58" s="25">
        <v>17.37</v>
      </c>
      <c r="G58" s="25">
        <v>0.89</v>
      </c>
      <c r="H58" s="25">
        <v>0.67</v>
      </c>
      <c r="I58" s="25">
        <v>0.21</v>
      </c>
      <c r="J58" s="25">
        <v>0.5</v>
      </c>
      <c r="K58" s="25">
        <v>7.0000000000000007E-2</v>
      </c>
      <c r="L58" s="25"/>
      <c r="M58" s="25"/>
      <c r="N58" s="25">
        <v>101.61</v>
      </c>
      <c r="O58" s="25"/>
      <c r="P58" s="25"/>
      <c r="Q58" s="66">
        <f t="shared" si="1"/>
        <v>101.58</v>
      </c>
      <c r="R58" s="66">
        <f t="shared" si="2"/>
        <v>101.58</v>
      </c>
      <c r="S58" s="30">
        <f t="shared" si="3"/>
        <v>0.98444575703878723</v>
      </c>
      <c r="T58" s="17" t="str">
        <f t="shared" si="4"/>
        <v>P9</v>
      </c>
      <c r="U58" s="10">
        <f t="shared" si="5"/>
        <v>62.020082693443598</v>
      </c>
      <c r="V58" s="10">
        <f t="shared" si="6"/>
        <v>0.6694231147863754</v>
      </c>
      <c r="W58" s="10">
        <f t="shared" si="7"/>
        <v>14.176018901358537</v>
      </c>
      <c r="X58" s="10">
        <f t="shared" si="8"/>
        <v>3.7310494191770038</v>
      </c>
      <c r="Y58" s="10">
        <f t="shared" si="9"/>
        <v>17.099822799763736</v>
      </c>
      <c r="Z58" s="10">
        <f t="shared" si="10"/>
        <v>0.8761567237645207</v>
      </c>
      <c r="AA58" s="10">
        <f t="shared" si="11"/>
        <v>0.65957865721598752</v>
      </c>
      <c r="AB58" s="10">
        <f t="shared" si="12"/>
        <v>0.2067336089781453</v>
      </c>
      <c r="AC58" s="10">
        <f t="shared" si="13"/>
        <v>0.49222287851939361</v>
      </c>
      <c r="AD58" s="10">
        <f t="shared" si="14"/>
        <v>6.8911202992715109E-2</v>
      </c>
      <c r="AE58" s="10"/>
      <c r="AF58" s="10"/>
      <c r="AG58" s="10">
        <f t="shared" si="15"/>
        <v>100.00000000000001</v>
      </c>
      <c r="AH58" s="10"/>
      <c r="AI58" s="10"/>
    </row>
    <row r="59" spans="1:35" x14ac:dyDescent="0.3">
      <c r="A59" s="33" t="s">
        <v>584</v>
      </c>
      <c r="B59" s="25">
        <v>71.83</v>
      </c>
      <c r="C59" s="25">
        <v>0.53</v>
      </c>
      <c r="D59" s="25">
        <v>9.8000000000000007</v>
      </c>
      <c r="E59" s="25">
        <v>3.45</v>
      </c>
      <c r="F59" s="25">
        <v>13.48</v>
      </c>
      <c r="G59" s="25">
        <v>0.79</v>
      </c>
      <c r="H59" s="25">
        <v>0.59</v>
      </c>
      <c r="I59" s="25">
        <v>0.11</v>
      </c>
      <c r="J59" s="25">
        <v>0.04</v>
      </c>
      <c r="K59" s="25">
        <v>0.08</v>
      </c>
      <c r="L59" s="25"/>
      <c r="M59" s="25"/>
      <c r="N59" s="25">
        <v>100.69</v>
      </c>
      <c r="O59" s="25"/>
      <c r="P59" s="25"/>
      <c r="Q59" s="66">
        <f t="shared" si="1"/>
        <v>100.70000000000002</v>
      </c>
      <c r="R59" s="66">
        <f t="shared" si="2"/>
        <v>100.70000000000002</v>
      </c>
      <c r="S59" s="30">
        <f t="shared" si="3"/>
        <v>0.99304865938430964</v>
      </c>
      <c r="T59" s="17" t="str">
        <f t="shared" si="4"/>
        <v>P10</v>
      </c>
      <c r="U59" s="10">
        <f t="shared" si="5"/>
        <v>71.330685203574959</v>
      </c>
      <c r="V59" s="10">
        <f t="shared" si="6"/>
        <v>0.52631578947368418</v>
      </c>
      <c r="W59" s="10">
        <f t="shared" si="7"/>
        <v>9.731876861966235</v>
      </c>
      <c r="X59" s="10">
        <f t="shared" si="8"/>
        <v>3.4260178748758685</v>
      </c>
      <c r="Y59" s="10">
        <f t="shared" si="9"/>
        <v>13.386295928500495</v>
      </c>
      <c r="Z59" s="10">
        <f t="shared" si="10"/>
        <v>0.78450844091360461</v>
      </c>
      <c r="AA59" s="10">
        <f t="shared" si="11"/>
        <v>0.58589870903674268</v>
      </c>
      <c r="AB59" s="10">
        <f t="shared" si="12"/>
        <v>0.10923535253227407</v>
      </c>
      <c r="AC59" s="10">
        <f t="shared" si="13"/>
        <v>3.9721946375372387E-2</v>
      </c>
      <c r="AD59" s="10">
        <f t="shared" si="14"/>
        <v>7.9443892750744774E-2</v>
      </c>
      <c r="AE59" s="10"/>
      <c r="AF59" s="10"/>
      <c r="AG59" s="10">
        <f t="shared" si="15"/>
        <v>99.999999999999972</v>
      </c>
      <c r="AH59" s="10"/>
      <c r="AI59" s="10"/>
    </row>
    <row r="60" spans="1:35" x14ac:dyDescent="0.3">
      <c r="A60" s="33" t="s">
        <v>585</v>
      </c>
      <c r="B60" s="25">
        <v>72.33</v>
      </c>
      <c r="C60" s="25">
        <v>0.39</v>
      </c>
      <c r="D60" s="25">
        <v>9.84</v>
      </c>
      <c r="E60" s="25">
        <v>2.95</v>
      </c>
      <c r="F60" s="25">
        <v>13.83</v>
      </c>
      <c r="G60" s="25">
        <v>1.01</v>
      </c>
      <c r="H60" s="25">
        <v>0.53</v>
      </c>
      <c r="I60" s="25">
        <v>0.09</v>
      </c>
      <c r="J60" s="25">
        <v>0.04</v>
      </c>
      <c r="K60" s="25">
        <v>0.06</v>
      </c>
      <c r="L60" s="25"/>
      <c r="M60" s="25"/>
      <c r="N60" s="25">
        <v>101.06</v>
      </c>
      <c r="O60" s="25"/>
      <c r="P60" s="25"/>
      <c r="Q60" s="66">
        <f t="shared" si="1"/>
        <v>101.07000000000002</v>
      </c>
      <c r="R60" s="66">
        <f t="shared" si="2"/>
        <v>101.07000000000002</v>
      </c>
      <c r="S60" s="30">
        <f t="shared" si="3"/>
        <v>0.9894132779261896</v>
      </c>
      <c r="T60" s="17" t="str">
        <f t="shared" si="4"/>
        <v>P11</v>
      </c>
      <c r="U60" s="10">
        <f t="shared" si="5"/>
        <v>71.56426239240129</v>
      </c>
      <c r="V60" s="10">
        <f t="shared" si="6"/>
        <v>0.38587117839121393</v>
      </c>
      <c r="W60" s="10">
        <f t="shared" si="7"/>
        <v>9.7358266547937049</v>
      </c>
      <c r="X60" s="10">
        <f t="shared" si="8"/>
        <v>2.9187691698822595</v>
      </c>
      <c r="Y60" s="10">
        <f t="shared" si="9"/>
        <v>13.683585633719202</v>
      </c>
      <c r="Z60" s="10">
        <f t="shared" si="10"/>
        <v>0.99930741070545148</v>
      </c>
      <c r="AA60" s="10">
        <f t="shared" si="11"/>
        <v>0.52438903730088049</v>
      </c>
      <c r="AB60" s="10">
        <f t="shared" si="12"/>
        <v>8.9047195013357061E-2</v>
      </c>
      <c r="AC60" s="10">
        <f t="shared" si="13"/>
        <v>3.9576531117047585E-2</v>
      </c>
      <c r="AD60" s="10">
        <f t="shared" si="14"/>
        <v>5.9364796675571374E-2</v>
      </c>
      <c r="AE60" s="10"/>
      <c r="AF60" s="10"/>
      <c r="AG60" s="10">
        <f t="shared" si="15"/>
        <v>99.999999999999957</v>
      </c>
      <c r="AH60" s="10"/>
      <c r="AI60" s="10"/>
    </row>
    <row r="61" spans="1:35" x14ac:dyDescent="0.3">
      <c r="A61" s="33" t="s">
        <v>586</v>
      </c>
      <c r="B61" s="25">
        <v>68.239999999999995</v>
      </c>
      <c r="C61" s="25">
        <v>0.41</v>
      </c>
      <c r="D61" s="25">
        <v>10.59</v>
      </c>
      <c r="E61" s="25">
        <v>3.42</v>
      </c>
      <c r="F61" s="25">
        <v>16.41</v>
      </c>
      <c r="G61" s="25">
        <v>0.96</v>
      </c>
      <c r="H61" s="25">
        <v>0.66</v>
      </c>
      <c r="I61" s="25">
        <v>0.08</v>
      </c>
      <c r="J61" s="25">
        <v>0.02</v>
      </c>
      <c r="K61" s="25">
        <v>7.0000000000000007E-2</v>
      </c>
      <c r="L61" s="25"/>
      <c r="M61" s="25"/>
      <c r="N61" s="25">
        <v>100.84</v>
      </c>
      <c r="O61" s="25"/>
      <c r="P61" s="25"/>
      <c r="Q61" s="66">
        <f t="shared" si="1"/>
        <v>100.85999999999997</v>
      </c>
      <c r="R61" s="66">
        <f t="shared" si="2"/>
        <v>100.85999999999997</v>
      </c>
      <c r="S61" s="30">
        <f t="shared" si="3"/>
        <v>0.99147332936744026</v>
      </c>
      <c r="T61" s="17" t="str">
        <f t="shared" si="4"/>
        <v>P12</v>
      </c>
      <c r="U61" s="10">
        <f t="shared" si="5"/>
        <v>67.658139996034123</v>
      </c>
      <c r="V61" s="10">
        <f t="shared" si="6"/>
        <v>0.40650406504065051</v>
      </c>
      <c r="W61" s="10">
        <f t="shared" si="7"/>
        <v>10.499702558001193</v>
      </c>
      <c r="X61" s="10">
        <f t="shared" si="8"/>
        <v>3.3908387864366456</v>
      </c>
      <c r="Y61" s="10">
        <f t="shared" si="9"/>
        <v>16.270077334919694</v>
      </c>
      <c r="Z61" s="10">
        <f t="shared" si="10"/>
        <v>0.95181439619274266</v>
      </c>
      <c r="AA61" s="10">
        <f t="shared" si="11"/>
        <v>0.65437239738251063</v>
      </c>
      <c r="AB61" s="10">
        <f t="shared" si="12"/>
        <v>7.9317866349395222E-2</v>
      </c>
      <c r="AC61" s="10">
        <f t="shared" si="13"/>
        <v>1.9829466587348805E-2</v>
      </c>
      <c r="AD61" s="10">
        <f t="shared" si="14"/>
        <v>6.9403133055720823E-2</v>
      </c>
      <c r="AE61" s="10"/>
      <c r="AF61" s="10"/>
      <c r="AG61" s="10">
        <f t="shared" si="15"/>
        <v>100.00000000000003</v>
      </c>
      <c r="AH61" s="10"/>
      <c r="AI61" s="10"/>
    </row>
    <row r="62" spans="1:35" x14ac:dyDescent="0.3">
      <c r="A62" s="43" t="s">
        <v>599</v>
      </c>
      <c r="B62" s="36">
        <v>43.12</v>
      </c>
      <c r="C62" s="36">
        <v>0.55000000000000004</v>
      </c>
      <c r="D62" s="36">
        <v>5.42</v>
      </c>
      <c r="E62" s="36">
        <v>27.308500000000002</v>
      </c>
      <c r="F62" s="36">
        <v>11.01</v>
      </c>
      <c r="G62" s="36">
        <v>1.04</v>
      </c>
      <c r="H62" s="36">
        <v>1.47</v>
      </c>
      <c r="I62" s="36">
        <v>0.28999999999999998</v>
      </c>
      <c r="J62" s="36">
        <v>1.1599999999999999</v>
      </c>
      <c r="K62" s="36">
        <v>0.4</v>
      </c>
      <c r="L62" s="34">
        <v>1.48</v>
      </c>
      <c r="M62" s="36">
        <v>6.82</v>
      </c>
      <c r="N62" s="37">
        <v>100.03</v>
      </c>
      <c r="O62" s="36">
        <v>26.92</v>
      </c>
      <c r="P62" s="36">
        <v>0.35</v>
      </c>
      <c r="Q62" s="66">
        <f t="shared" si="1"/>
        <v>100.06850000000003</v>
      </c>
      <c r="R62" s="66">
        <f t="shared" si="2"/>
        <v>91.768500000000017</v>
      </c>
      <c r="S62" s="30">
        <f t="shared" si="3"/>
        <v>1.0896985349003196</v>
      </c>
      <c r="T62" s="17" t="str">
        <f t="shared" si="4"/>
        <v>NMC2</v>
      </c>
      <c r="U62" s="10">
        <f t="shared" si="5"/>
        <v>46.987800824901782</v>
      </c>
      <c r="V62" s="10">
        <f t="shared" si="6"/>
        <v>0.59933419419517586</v>
      </c>
      <c r="W62" s="10">
        <f t="shared" si="7"/>
        <v>5.906166059159732</v>
      </c>
      <c r="X62" s="10">
        <f t="shared" si="8"/>
        <v>29.758032440325383</v>
      </c>
      <c r="Y62" s="10">
        <f t="shared" si="9"/>
        <v>11.99758086925252</v>
      </c>
      <c r="Z62" s="10">
        <f t="shared" si="10"/>
        <v>1.1332864762963324</v>
      </c>
      <c r="AA62" s="10">
        <f t="shared" si="11"/>
        <v>1.6018568463034699</v>
      </c>
      <c r="AB62" s="10">
        <f t="shared" si="12"/>
        <v>0.31601257512109265</v>
      </c>
      <c r="AC62" s="10">
        <f t="shared" si="13"/>
        <v>1.2640503004843706</v>
      </c>
      <c r="AD62" s="10">
        <f t="shared" si="14"/>
        <v>0.43587941396012786</v>
      </c>
      <c r="AE62" s="10"/>
      <c r="AF62" s="10"/>
      <c r="AG62" s="10">
        <f t="shared" si="15"/>
        <v>99.999999999999986</v>
      </c>
      <c r="AH62" s="10">
        <f t="shared" si="16"/>
        <v>29.334684559516607</v>
      </c>
      <c r="AI62" s="10">
        <f t="shared" si="17"/>
        <v>0.38139448721511188</v>
      </c>
    </row>
    <row r="63" spans="1:35" x14ac:dyDescent="0.3">
      <c r="A63" s="43" t="s">
        <v>600</v>
      </c>
      <c r="B63" s="36">
        <v>51.01</v>
      </c>
      <c r="C63" s="36">
        <v>0.77</v>
      </c>
      <c r="D63" s="36">
        <v>17.34</v>
      </c>
      <c r="E63" s="36">
        <v>8.1708000000000016</v>
      </c>
      <c r="F63" s="36">
        <v>5.88</v>
      </c>
      <c r="G63" s="36">
        <v>1.62</v>
      </c>
      <c r="H63" s="36">
        <v>1.4</v>
      </c>
      <c r="I63" s="36">
        <v>0.85</v>
      </c>
      <c r="J63" s="36">
        <v>2.74</v>
      </c>
      <c r="K63" s="36">
        <v>0.53</v>
      </c>
      <c r="L63" s="34">
        <v>2.13</v>
      </c>
      <c r="M63" s="36">
        <v>7.65</v>
      </c>
      <c r="N63" s="37">
        <v>99.29</v>
      </c>
      <c r="O63" s="36">
        <v>0.09</v>
      </c>
      <c r="P63" s="36">
        <v>7.28</v>
      </c>
      <c r="Q63" s="66">
        <f t="shared" si="1"/>
        <v>100.0908</v>
      </c>
      <c r="R63" s="66">
        <f t="shared" si="2"/>
        <v>90.3108</v>
      </c>
      <c r="S63" s="30">
        <f t="shared" si="3"/>
        <v>1.1072872790408235</v>
      </c>
      <c r="T63" s="17" t="str">
        <f t="shared" si="4"/>
        <v>NMC3</v>
      </c>
      <c r="U63" s="10">
        <f t="shared" si="5"/>
        <v>56.4827241038724</v>
      </c>
      <c r="V63" s="10">
        <f t="shared" si="6"/>
        <v>0.85261120486143405</v>
      </c>
      <c r="W63" s="10">
        <f t="shared" si="7"/>
        <v>19.20036141856788</v>
      </c>
      <c r="X63" s="10">
        <f t="shared" si="8"/>
        <v>9.0474228995867616</v>
      </c>
      <c r="Y63" s="10">
        <f t="shared" si="9"/>
        <v>6.5108492007600418</v>
      </c>
      <c r="Z63" s="10">
        <f t="shared" si="10"/>
        <v>1.7938053920461341</v>
      </c>
      <c r="AA63" s="10">
        <f t="shared" si="11"/>
        <v>1.5502021906571528</v>
      </c>
      <c r="AB63" s="10">
        <f t="shared" si="12"/>
        <v>0.94119418718469994</v>
      </c>
      <c r="AC63" s="10">
        <f t="shared" si="13"/>
        <v>3.0339671445718563</v>
      </c>
      <c r="AD63" s="10">
        <f t="shared" si="14"/>
        <v>0.58686225789163649</v>
      </c>
      <c r="AE63" s="10"/>
      <c r="AF63" s="10"/>
      <c r="AG63" s="10">
        <f t="shared" si="15"/>
        <v>100.00000000000001</v>
      </c>
      <c r="AH63" s="10">
        <f t="shared" si="16"/>
        <v>9.9655855113674113E-2</v>
      </c>
      <c r="AI63" s="10">
        <f t="shared" si="17"/>
        <v>8.0610513914171946</v>
      </c>
    </row>
    <row r="64" spans="1:35" x14ac:dyDescent="0.3">
      <c r="A64" s="43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4"/>
      <c r="M64" s="36"/>
      <c r="N64" s="37"/>
      <c r="O64" s="36"/>
      <c r="P64" s="36"/>
      <c r="Q64" s="66">
        <f t="shared" si="1"/>
        <v>0</v>
      </c>
      <c r="R64" s="66">
        <f t="shared" si="2"/>
        <v>0</v>
      </c>
      <c r="T64" s="17">
        <f t="shared" si="4"/>
        <v>0</v>
      </c>
      <c r="U64" s="10">
        <f t="shared" si="5"/>
        <v>0</v>
      </c>
      <c r="V64" s="10">
        <f t="shared" si="6"/>
        <v>0</v>
      </c>
      <c r="W64" s="10">
        <f t="shared" si="7"/>
        <v>0</v>
      </c>
      <c r="X64" s="10">
        <f t="shared" si="8"/>
        <v>0</v>
      </c>
      <c r="Y64" s="10">
        <f t="shared" si="9"/>
        <v>0</v>
      </c>
      <c r="Z64" s="10">
        <f t="shared" si="10"/>
        <v>0</v>
      </c>
      <c r="AA64" s="10">
        <f t="shared" si="11"/>
        <v>0</v>
      </c>
      <c r="AB64" s="10">
        <f t="shared" si="12"/>
        <v>0</v>
      </c>
      <c r="AC64" s="10">
        <f t="shared" si="13"/>
        <v>0</v>
      </c>
      <c r="AD64" s="10">
        <f t="shared" si="14"/>
        <v>0</v>
      </c>
      <c r="AE64" s="10"/>
      <c r="AF64" s="10"/>
      <c r="AG64" s="10">
        <f t="shared" si="15"/>
        <v>0</v>
      </c>
      <c r="AH64" s="10"/>
      <c r="AI64" s="10"/>
    </row>
    <row r="65" spans="1:35" x14ac:dyDescent="0.3">
      <c r="A65" s="39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5"/>
      <c r="P65" s="35"/>
      <c r="Q65" s="66">
        <f t="shared" si="1"/>
        <v>0</v>
      </c>
      <c r="R65" s="66">
        <f t="shared" si="2"/>
        <v>0</v>
      </c>
      <c r="T65" s="17">
        <f t="shared" si="4"/>
        <v>0</v>
      </c>
      <c r="U65" s="10">
        <f t="shared" si="5"/>
        <v>0</v>
      </c>
      <c r="V65" s="10">
        <f t="shared" si="6"/>
        <v>0</v>
      </c>
      <c r="W65" s="10">
        <f t="shared" si="7"/>
        <v>0</v>
      </c>
      <c r="X65" s="10">
        <f t="shared" si="8"/>
        <v>0</v>
      </c>
      <c r="Y65" s="10">
        <f t="shared" si="9"/>
        <v>0</v>
      </c>
      <c r="Z65" s="10">
        <f t="shared" si="10"/>
        <v>0</v>
      </c>
      <c r="AA65" s="10">
        <f t="shared" si="11"/>
        <v>0</v>
      </c>
      <c r="AB65" s="10">
        <f t="shared" si="12"/>
        <v>0</v>
      </c>
      <c r="AC65" s="10">
        <f t="shared" si="13"/>
        <v>0</v>
      </c>
      <c r="AD65" s="10">
        <f t="shared" si="14"/>
        <v>0</v>
      </c>
      <c r="AE65" s="10"/>
      <c r="AF65" s="10"/>
      <c r="AG65" s="10">
        <f t="shared" si="15"/>
        <v>0</v>
      </c>
      <c r="AH65" s="10"/>
      <c r="AI65" s="10"/>
    </row>
    <row r="66" spans="1:35" x14ac:dyDescent="0.3">
      <c r="A66" s="53"/>
      <c r="B66" s="45">
        <v>72.25</v>
      </c>
      <c r="C66" s="45">
        <v>0.86</v>
      </c>
      <c r="D66" s="45">
        <v>15.66</v>
      </c>
      <c r="E66" s="45">
        <f t="shared" ref="E66:E128" si="19">O66+(1.11*P66)</f>
        <v>4.8662000000000001</v>
      </c>
      <c r="F66" s="45">
        <v>7.0000000000000007E-2</v>
      </c>
      <c r="G66" s="45">
        <v>1.22</v>
      </c>
      <c r="H66" s="45">
        <v>0.1</v>
      </c>
      <c r="I66" s="45">
        <v>0.47</v>
      </c>
      <c r="J66" s="45">
        <v>2.42</v>
      </c>
      <c r="K66" s="45">
        <v>0.14000000000000001</v>
      </c>
      <c r="L66" s="54" t="s">
        <v>34</v>
      </c>
      <c r="M66" s="45">
        <v>0</v>
      </c>
      <c r="N66" s="55">
        <v>97.68</v>
      </c>
      <c r="O66" s="45">
        <v>1.07</v>
      </c>
      <c r="P66" s="45">
        <v>3.42</v>
      </c>
      <c r="Q66" s="66">
        <f t="shared" si="1"/>
        <v>98.05619999999999</v>
      </c>
      <c r="R66" s="66">
        <f t="shared" si="2"/>
        <v>98.05619999999999</v>
      </c>
      <c r="S66" s="30">
        <f t="shared" si="3"/>
        <v>1.0198233258070373</v>
      </c>
      <c r="T66" s="17">
        <f t="shared" si="4"/>
        <v>0</v>
      </c>
      <c r="U66" s="10">
        <f t="shared" si="5"/>
        <v>73.682235289558449</v>
      </c>
      <c r="V66" s="10">
        <f t="shared" si="6"/>
        <v>0.87704806019405201</v>
      </c>
      <c r="W66" s="10">
        <f t="shared" si="7"/>
        <v>15.970433282138204</v>
      </c>
      <c r="X66" s="10">
        <f t="shared" si="8"/>
        <v>4.9626642680422046</v>
      </c>
      <c r="Y66" s="10">
        <f t="shared" si="9"/>
        <v>7.1387632806492615E-2</v>
      </c>
      <c r="Z66" s="10">
        <f t="shared" si="10"/>
        <v>1.2441844574845855</v>
      </c>
      <c r="AA66" s="10">
        <f t="shared" si="11"/>
        <v>0.10198233258070373</v>
      </c>
      <c r="AB66" s="10">
        <f t="shared" si="12"/>
        <v>0.47931696312930749</v>
      </c>
      <c r="AC66" s="10">
        <f t="shared" si="13"/>
        <v>2.4679724484530303</v>
      </c>
      <c r="AD66" s="10">
        <f t="shared" si="14"/>
        <v>0.14277526561298523</v>
      </c>
      <c r="AE66" s="10"/>
      <c r="AF66" s="10"/>
      <c r="AG66" s="10">
        <f t="shared" si="15"/>
        <v>100</v>
      </c>
      <c r="AH66" s="10">
        <f t="shared" si="16"/>
        <v>1.0912109586135299</v>
      </c>
      <c r="AI66" s="10">
        <f t="shared" si="17"/>
        <v>3.4877957742600674</v>
      </c>
    </row>
    <row r="67" spans="1:35" x14ac:dyDescent="0.3">
      <c r="A67" s="56"/>
      <c r="B67" s="57">
        <v>59.2</v>
      </c>
      <c r="C67" s="57">
        <v>1.27</v>
      </c>
      <c r="D67" s="57">
        <v>21.89</v>
      </c>
      <c r="E67" s="57">
        <f t="shared" si="19"/>
        <v>7.74</v>
      </c>
      <c r="F67" s="57">
        <v>0.04</v>
      </c>
      <c r="G67" s="57">
        <v>1.54</v>
      </c>
      <c r="H67" s="57">
        <v>0.1</v>
      </c>
      <c r="I67" s="57">
        <v>0.37</v>
      </c>
      <c r="J67" s="57">
        <v>3.45</v>
      </c>
      <c r="K67" s="57">
        <v>0.21</v>
      </c>
      <c r="L67" s="58" t="s">
        <v>34</v>
      </c>
      <c r="M67" s="57">
        <v>0</v>
      </c>
      <c r="N67" s="59">
        <v>95.81</v>
      </c>
      <c r="O67" s="57">
        <v>7.74</v>
      </c>
      <c r="P67" s="57"/>
      <c r="Q67" s="66">
        <f t="shared" si="1"/>
        <v>95.810000000000016</v>
      </c>
      <c r="R67" s="66">
        <f t="shared" si="2"/>
        <v>95.810000000000016</v>
      </c>
      <c r="S67" s="30">
        <f t="shared" si="3"/>
        <v>1.0437323870159689</v>
      </c>
      <c r="T67" s="17">
        <f t="shared" si="4"/>
        <v>0</v>
      </c>
      <c r="U67" s="10">
        <f t="shared" si="5"/>
        <v>61.788957311345364</v>
      </c>
      <c r="V67" s="10">
        <f t="shared" si="6"/>
        <v>1.3255401315102806</v>
      </c>
      <c r="W67" s="10">
        <f t="shared" si="7"/>
        <v>22.84730195177956</v>
      </c>
      <c r="X67" s="10">
        <f t="shared" si="8"/>
        <v>8.0784886755035998</v>
      </c>
      <c r="Y67" s="10">
        <f t="shared" si="9"/>
        <v>4.1749295480638757E-2</v>
      </c>
      <c r="Z67" s="10">
        <f t="shared" si="10"/>
        <v>1.6073478760045923</v>
      </c>
      <c r="AA67" s="10">
        <f t="shared" si="11"/>
        <v>0.1043732387015969</v>
      </c>
      <c r="AB67" s="10">
        <f t="shared" si="12"/>
        <v>0.38618098319590849</v>
      </c>
      <c r="AC67" s="10">
        <f t="shared" si="13"/>
        <v>3.6008767352050932</v>
      </c>
      <c r="AD67" s="10">
        <f t="shared" si="14"/>
        <v>0.21918380127335346</v>
      </c>
      <c r="AE67" s="10"/>
      <c r="AF67" s="10"/>
      <c r="AG67" s="10">
        <f t="shared" si="15"/>
        <v>100.00000000000001</v>
      </c>
      <c r="AH67" s="10">
        <f t="shared" si="16"/>
        <v>8.0784886755035998</v>
      </c>
      <c r="AI67" s="10">
        <f t="shared" si="17"/>
        <v>0</v>
      </c>
    </row>
    <row r="68" spans="1:35" x14ac:dyDescent="0.3">
      <c r="A68" s="17" t="s">
        <v>688</v>
      </c>
      <c r="B68" s="10">
        <v>65.849999999999994</v>
      </c>
      <c r="C68" s="10">
        <v>0.94</v>
      </c>
      <c r="D68" s="10">
        <v>16.149999999999999</v>
      </c>
      <c r="E68" s="10">
        <f t="shared" si="19"/>
        <v>7.3123000000000005</v>
      </c>
      <c r="F68" s="10">
        <v>0.18</v>
      </c>
      <c r="G68" s="10">
        <v>1.93</v>
      </c>
      <c r="H68" s="10">
        <v>0.28000000000000003</v>
      </c>
      <c r="I68" s="10">
        <v>0.8</v>
      </c>
      <c r="J68" s="10">
        <v>3.6</v>
      </c>
      <c r="K68" s="10">
        <v>0.1</v>
      </c>
      <c r="L68" s="16">
        <v>3.5</v>
      </c>
      <c r="M68" s="10">
        <v>0</v>
      </c>
      <c r="N68" s="15">
        <v>100.21</v>
      </c>
      <c r="O68" s="10">
        <v>2.95</v>
      </c>
      <c r="P68" s="10">
        <v>3.93</v>
      </c>
      <c r="Q68" s="66">
        <f t="shared" si="1"/>
        <v>100.64229999999999</v>
      </c>
      <c r="R68" s="66">
        <f t="shared" si="2"/>
        <v>97.142299999999992</v>
      </c>
      <c r="S68" s="30">
        <f t="shared" si="3"/>
        <v>1.0294176687189824</v>
      </c>
      <c r="T68" s="17" t="str">
        <f t="shared" si="4"/>
        <v>LE1</v>
      </c>
      <c r="U68" s="10">
        <f t="shared" si="5"/>
        <v>67.787153485144984</v>
      </c>
      <c r="V68" s="10">
        <f t="shared" si="6"/>
        <v>0.96765260859584346</v>
      </c>
      <c r="W68" s="10">
        <f t="shared" si="7"/>
        <v>16.625095349811566</v>
      </c>
      <c r="X68" s="10">
        <f t="shared" si="8"/>
        <v>7.5274108189738156</v>
      </c>
      <c r="Y68" s="10">
        <f t="shared" si="9"/>
        <v>0.18529518036941683</v>
      </c>
      <c r="Z68" s="10">
        <f t="shared" si="10"/>
        <v>1.9867761006276361</v>
      </c>
      <c r="AA68" s="10">
        <f t="shared" si="11"/>
        <v>0.2882369472413151</v>
      </c>
      <c r="AB68" s="10">
        <f t="shared" si="12"/>
        <v>0.82353413497518602</v>
      </c>
      <c r="AC68" s="10">
        <f t="shared" si="13"/>
        <v>3.7059036073883367</v>
      </c>
      <c r="AD68" s="10">
        <f t="shared" si="14"/>
        <v>0.10294176687189825</v>
      </c>
      <c r="AE68" s="10"/>
      <c r="AF68" s="10"/>
      <c r="AG68" s="10">
        <f t="shared" si="15"/>
        <v>100.00000000000001</v>
      </c>
      <c r="AH68" s="10">
        <f t="shared" si="16"/>
        <v>3.0367821227209983</v>
      </c>
      <c r="AI68" s="10">
        <f t="shared" si="17"/>
        <v>4.0456114380656008</v>
      </c>
    </row>
    <row r="69" spans="1:35" x14ac:dyDescent="0.3">
      <c r="A69" s="17" t="s">
        <v>689</v>
      </c>
      <c r="B69" s="10">
        <v>62.1</v>
      </c>
      <c r="C69" s="10">
        <v>0.98</v>
      </c>
      <c r="D69" s="10">
        <v>19.97</v>
      </c>
      <c r="E69" s="10">
        <f t="shared" si="19"/>
        <v>6.8007999999999997</v>
      </c>
      <c r="F69" s="10">
        <v>0.35</v>
      </c>
      <c r="G69" s="10">
        <v>1.1000000000000001</v>
      </c>
      <c r="H69" s="10">
        <v>0.17</v>
      </c>
      <c r="I69" s="10">
        <v>1.3</v>
      </c>
      <c r="J69" s="10">
        <v>3.62</v>
      </c>
      <c r="K69" s="10">
        <v>0.12</v>
      </c>
      <c r="L69" s="16">
        <v>3.31</v>
      </c>
      <c r="M69" s="10">
        <v>0</v>
      </c>
      <c r="N69" s="15">
        <v>99.57</v>
      </c>
      <c r="O69" s="10">
        <v>4.2699999999999996</v>
      </c>
      <c r="P69" s="10">
        <v>2.2799999999999998</v>
      </c>
      <c r="Q69" s="66">
        <f t="shared" si="1"/>
        <v>99.820799999999991</v>
      </c>
      <c r="R69" s="66">
        <f t="shared" si="2"/>
        <v>96.510799999999989</v>
      </c>
      <c r="S69" s="30">
        <f t="shared" si="3"/>
        <v>1.0361534667622692</v>
      </c>
      <c r="T69" s="17" t="str">
        <f t="shared" si="4"/>
        <v>SA15</v>
      </c>
      <c r="U69" s="10">
        <f t="shared" si="5"/>
        <v>64.345130285936918</v>
      </c>
      <c r="V69" s="10">
        <f t="shared" si="6"/>
        <v>1.0154303974270238</v>
      </c>
      <c r="W69" s="10">
        <f t="shared" si="7"/>
        <v>20.691984731242513</v>
      </c>
      <c r="X69" s="10">
        <f t="shared" si="8"/>
        <v>7.0466724967568402</v>
      </c>
      <c r="Y69" s="10">
        <f t="shared" si="9"/>
        <v>0.36265371336679419</v>
      </c>
      <c r="Z69" s="10">
        <f t="shared" si="10"/>
        <v>1.1397688134384962</v>
      </c>
      <c r="AA69" s="10">
        <f t="shared" si="11"/>
        <v>0.17614608934958578</v>
      </c>
      <c r="AB69" s="10">
        <f t="shared" si="12"/>
        <v>1.3469995067909499</v>
      </c>
      <c r="AC69" s="10">
        <f t="shared" si="13"/>
        <v>3.7508755496794146</v>
      </c>
      <c r="AD69" s="10">
        <f t="shared" si="14"/>
        <v>0.12433841601147229</v>
      </c>
      <c r="AE69" s="10"/>
      <c r="AF69" s="10"/>
      <c r="AG69" s="10">
        <f t="shared" si="15"/>
        <v>100.00000000000001</v>
      </c>
      <c r="AH69" s="10">
        <f t="shared" si="16"/>
        <v>4.4243753030748891</v>
      </c>
      <c r="AI69" s="10">
        <f t="shared" si="17"/>
        <v>2.3624299042179735</v>
      </c>
    </row>
    <row r="70" spans="1:35" x14ac:dyDescent="0.3">
      <c r="A70" s="17" t="s">
        <v>681</v>
      </c>
      <c r="B70" s="10">
        <v>64</v>
      </c>
      <c r="C70" s="10">
        <v>0.42</v>
      </c>
      <c r="D70" s="10">
        <v>18.5</v>
      </c>
      <c r="E70" s="10">
        <f t="shared" si="19"/>
        <v>7.1301000000000005</v>
      </c>
      <c r="F70" s="10">
        <v>0.34</v>
      </c>
      <c r="G70" s="10">
        <v>2.1</v>
      </c>
      <c r="H70" s="10">
        <v>0.42</v>
      </c>
      <c r="I70" s="10">
        <v>0.4</v>
      </c>
      <c r="J70" s="10">
        <v>3</v>
      </c>
      <c r="K70" s="10">
        <v>0.21</v>
      </c>
      <c r="L70" s="16">
        <v>3.26</v>
      </c>
      <c r="M70" s="10">
        <v>0</v>
      </c>
      <c r="N70" s="15">
        <v>99.46</v>
      </c>
      <c r="O70" s="10">
        <v>3.9</v>
      </c>
      <c r="P70" s="10">
        <v>2.91</v>
      </c>
      <c r="Q70" s="66">
        <f t="shared" ref="Q70:Q133" si="20">SUM(B70:M70)</f>
        <v>99.780100000000004</v>
      </c>
      <c r="R70" s="66">
        <f t="shared" ref="R70:R133" si="21">SUM(B70:K70)</f>
        <v>96.520099999999999</v>
      </c>
      <c r="S70" s="30">
        <f t="shared" ref="S70:S133" si="22">100/R70</f>
        <v>1.0360536302801178</v>
      </c>
      <c r="T70" s="17" t="str">
        <f t="shared" ref="T70:T133" si="23">A70</f>
        <v>Top Sm1c</v>
      </c>
      <c r="U70" s="10">
        <f t="shared" ref="U70:U133" si="24">B70*$S70</f>
        <v>66.307432337927537</v>
      </c>
      <c r="V70" s="10">
        <f t="shared" ref="V70:V133" si="25">C70*$S70</f>
        <v>0.43514252471764947</v>
      </c>
      <c r="W70" s="10">
        <f t="shared" ref="W70:W133" si="26">D70*$S70</f>
        <v>19.166992160182179</v>
      </c>
      <c r="X70" s="10">
        <f t="shared" ref="X70:X133" si="27">E70*$S70</f>
        <v>7.3871659892602679</v>
      </c>
      <c r="Y70" s="10">
        <f t="shared" ref="Y70:Y133" si="28">F70*$S70</f>
        <v>0.35225823429524006</v>
      </c>
      <c r="Z70" s="10">
        <f t="shared" ref="Z70:Z133" si="29">G70*$S70</f>
        <v>2.1757126235882476</v>
      </c>
      <c r="AA70" s="10">
        <f t="shared" ref="AA70:AA133" si="30">H70*$S70</f>
        <v>0.43514252471764947</v>
      </c>
      <c r="AB70" s="10">
        <f t="shared" ref="AB70:AB133" si="31">I70*$S70</f>
        <v>0.41442145211204712</v>
      </c>
      <c r="AC70" s="10">
        <f t="shared" ref="AC70:AC133" si="32">J70*$S70</f>
        <v>3.1081608908403533</v>
      </c>
      <c r="AD70" s="10">
        <f t="shared" ref="AD70:AD133" si="33">K70*$S70</f>
        <v>0.21757126235882474</v>
      </c>
      <c r="AE70" s="10"/>
      <c r="AF70" s="10"/>
      <c r="AG70" s="10">
        <f t="shared" ref="AG70:AG133" si="34">SUM(U70:AD70)</f>
        <v>100</v>
      </c>
      <c r="AH70" s="10">
        <f t="shared" ref="AH70:AH133" si="35">O70*$S70</f>
        <v>4.040609158092459</v>
      </c>
      <c r="AI70" s="10">
        <f t="shared" ref="AI70:AI133" si="36">P70*$S70</f>
        <v>3.0149160641151429</v>
      </c>
    </row>
    <row r="71" spans="1:35" x14ac:dyDescent="0.3">
      <c r="A71" s="29" t="s">
        <v>690</v>
      </c>
      <c r="B71" s="28">
        <v>60.3</v>
      </c>
      <c r="C71" s="28">
        <v>1</v>
      </c>
      <c r="D71" s="28">
        <v>21</v>
      </c>
      <c r="E71" s="28">
        <f t="shared" si="19"/>
        <v>7.0386000000000006</v>
      </c>
      <c r="F71" s="28">
        <v>0.41</v>
      </c>
      <c r="G71" s="28">
        <v>1.43</v>
      </c>
      <c r="H71" s="28">
        <v>0.13</v>
      </c>
      <c r="I71" s="28">
        <v>0.8</v>
      </c>
      <c r="J71" s="28">
        <v>3.72</v>
      </c>
      <c r="K71" s="28">
        <v>0.15</v>
      </c>
      <c r="L71" s="26">
        <v>4.2699999999999996</v>
      </c>
      <c r="M71" s="28">
        <v>0</v>
      </c>
      <c r="N71" s="27">
        <v>99.78</v>
      </c>
      <c r="O71" s="28">
        <v>2.31</v>
      </c>
      <c r="P71" s="28">
        <v>4.26</v>
      </c>
      <c r="Q71" s="66">
        <f t="shared" si="20"/>
        <v>100.2486</v>
      </c>
      <c r="R71" s="66">
        <f t="shared" si="21"/>
        <v>95.9786</v>
      </c>
      <c r="S71" s="30">
        <f t="shared" si="22"/>
        <v>1.0418989233016527</v>
      </c>
      <c r="T71" s="17" t="str">
        <f t="shared" si="23"/>
        <v>Unit 1</v>
      </c>
      <c r="U71" s="10">
        <f t="shared" si="24"/>
        <v>62.826505075089656</v>
      </c>
      <c r="V71" s="10">
        <f t="shared" si="25"/>
        <v>1.0418989233016527</v>
      </c>
      <c r="W71" s="10">
        <f t="shared" si="26"/>
        <v>21.879877389334705</v>
      </c>
      <c r="X71" s="10">
        <f t="shared" si="27"/>
        <v>7.3335097615510136</v>
      </c>
      <c r="Y71" s="10">
        <f t="shared" si="28"/>
        <v>0.42717855855367759</v>
      </c>
      <c r="Z71" s="10">
        <f t="shared" si="29"/>
        <v>1.4899154603213633</v>
      </c>
      <c r="AA71" s="10">
        <f t="shared" si="30"/>
        <v>0.13544686002921486</v>
      </c>
      <c r="AB71" s="10">
        <f t="shared" si="31"/>
        <v>0.83351913864132221</v>
      </c>
      <c r="AC71" s="10">
        <f t="shared" si="32"/>
        <v>3.875863994682148</v>
      </c>
      <c r="AD71" s="10">
        <f t="shared" si="33"/>
        <v>0.15628483849524791</v>
      </c>
      <c r="AE71" s="10"/>
      <c r="AF71" s="10"/>
      <c r="AG71" s="10">
        <f t="shared" si="34"/>
        <v>100.00000000000001</v>
      </c>
      <c r="AH71" s="10">
        <f t="shared" si="35"/>
        <v>2.4067865128268178</v>
      </c>
      <c r="AI71" s="10">
        <f t="shared" si="36"/>
        <v>4.4384894132650405</v>
      </c>
    </row>
    <row r="72" spans="1:35" x14ac:dyDescent="0.3">
      <c r="A72" s="29" t="s">
        <v>683</v>
      </c>
      <c r="B72" s="28">
        <v>47.88</v>
      </c>
      <c r="C72" s="28">
        <v>0.8</v>
      </c>
      <c r="D72" s="28">
        <v>20.14</v>
      </c>
      <c r="E72" s="28">
        <f t="shared" si="19"/>
        <v>18.2119</v>
      </c>
      <c r="F72" s="28">
        <v>2.15</v>
      </c>
      <c r="G72" s="28">
        <v>1.5</v>
      </c>
      <c r="H72" s="28">
        <v>0.5</v>
      </c>
      <c r="I72" s="28">
        <v>1.1399999999999999</v>
      </c>
      <c r="J72" s="28">
        <v>3.53</v>
      </c>
      <c r="K72" s="28">
        <v>0.28000000000000003</v>
      </c>
      <c r="L72" s="26">
        <v>3.11</v>
      </c>
      <c r="M72" s="28">
        <v>0</v>
      </c>
      <c r="N72" s="27">
        <v>99.21</v>
      </c>
      <c r="O72" s="28">
        <v>17.89</v>
      </c>
      <c r="P72" s="28">
        <v>0.28999999999999998</v>
      </c>
      <c r="Q72" s="66">
        <f t="shared" si="20"/>
        <v>99.241900000000001</v>
      </c>
      <c r="R72" s="66">
        <f t="shared" si="21"/>
        <v>96.131900000000002</v>
      </c>
      <c r="S72" s="30">
        <f t="shared" si="22"/>
        <v>1.0402374237896057</v>
      </c>
      <c r="T72" s="17" t="str">
        <f t="shared" si="23"/>
        <v>Unit 2</v>
      </c>
      <c r="U72" s="10">
        <f t="shared" si="24"/>
        <v>49.806567851046324</v>
      </c>
      <c r="V72" s="10">
        <f t="shared" si="25"/>
        <v>0.83218993903168459</v>
      </c>
      <c r="W72" s="10">
        <f t="shared" si="26"/>
        <v>20.95038171512266</v>
      </c>
      <c r="X72" s="10">
        <f t="shared" si="27"/>
        <v>18.944699938313921</v>
      </c>
      <c r="Y72" s="10">
        <f t="shared" si="28"/>
        <v>2.2365104611476521</v>
      </c>
      <c r="Z72" s="10">
        <f t="shared" si="29"/>
        <v>1.5603561356844087</v>
      </c>
      <c r="AA72" s="10">
        <f t="shared" si="30"/>
        <v>0.52011871189480285</v>
      </c>
      <c r="AB72" s="10">
        <f t="shared" si="31"/>
        <v>1.1858706631201503</v>
      </c>
      <c r="AC72" s="10">
        <f t="shared" si="32"/>
        <v>3.672038105977308</v>
      </c>
      <c r="AD72" s="10">
        <f t="shared" si="33"/>
        <v>0.29126647866108962</v>
      </c>
      <c r="AE72" s="10"/>
      <c r="AF72" s="10"/>
      <c r="AG72" s="10">
        <f t="shared" si="34"/>
        <v>100.00000000000001</v>
      </c>
      <c r="AH72" s="10">
        <f t="shared" si="35"/>
        <v>18.609847511596048</v>
      </c>
      <c r="AI72" s="10">
        <f t="shared" si="36"/>
        <v>0.30166885289898565</v>
      </c>
    </row>
    <row r="73" spans="1:35" x14ac:dyDescent="0.3">
      <c r="A73" s="29" t="s">
        <v>709</v>
      </c>
      <c r="B73" s="28">
        <v>43.45</v>
      </c>
      <c r="C73" s="28">
        <v>0.74</v>
      </c>
      <c r="D73" s="28">
        <v>17.25</v>
      </c>
      <c r="E73" s="28">
        <f t="shared" si="19"/>
        <v>16.766000000000002</v>
      </c>
      <c r="F73" s="28">
        <v>7</v>
      </c>
      <c r="G73" s="28">
        <v>1.56</v>
      </c>
      <c r="H73" s="28">
        <v>0.97</v>
      </c>
      <c r="I73" s="28">
        <v>2.91</v>
      </c>
      <c r="J73" s="28">
        <v>3.2</v>
      </c>
      <c r="K73" s="28">
        <v>0.53</v>
      </c>
      <c r="L73" s="26">
        <v>1.98</v>
      </c>
      <c r="M73" s="28">
        <v>3.4</v>
      </c>
      <c r="N73" s="27">
        <v>99.69</v>
      </c>
      <c r="O73" s="28">
        <v>16.100000000000001</v>
      </c>
      <c r="P73" s="28">
        <v>0.6</v>
      </c>
      <c r="Q73" s="66">
        <f t="shared" si="20"/>
        <v>99.756000000000014</v>
      </c>
      <c r="R73" s="66">
        <f t="shared" si="21"/>
        <v>94.376000000000005</v>
      </c>
      <c r="S73" s="30">
        <f t="shared" si="22"/>
        <v>1.059591421547851</v>
      </c>
      <c r="T73" s="17" t="str">
        <f t="shared" si="23"/>
        <v>Unit 3, rhodocrosite</v>
      </c>
      <c r="U73" s="10">
        <f t="shared" si="24"/>
        <v>46.039247266254129</v>
      </c>
      <c r="V73" s="10">
        <f t="shared" si="25"/>
        <v>0.7840976519454097</v>
      </c>
      <c r="W73" s="10">
        <f t="shared" si="26"/>
        <v>18.277952021700429</v>
      </c>
      <c r="X73" s="10">
        <f t="shared" si="27"/>
        <v>17.765109773671274</v>
      </c>
      <c r="Y73" s="10">
        <f t="shared" si="28"/>
        <v>7.4171399508349571</v>
      </c>
      <c r="Z73" s="10">
        <f t="shared" si="29"/>
        <v>1.6529626176146477</v>
      </c>
      <c r="AA73" s="10">
        <f t="shared" si="30"/>
        <v>1.0278036789014156</v>
      </c>
      <c r="AB73" s="10">
        <f t="shared" si="31"/>
        <v>3.0834110367042467</v>
      </c>
      <c r="AC73" s="10">
        <f t="shared" si="32"/>
        <v>3.3906925489531234</v>
      </c>
      <c r="AD73" s="10">
        <f t="shared" si="33"/>
        <v>0.56158345342036109</v>
      </c>
      <c r="AE73" s="10"/>
      <c r="AF73" s="10"/>
      <c r="AG73" s="10">
        <f t="shared" si="34"/>
        <v>99.999999999999986</v>
      </c>
      <c r="AH73" s="10">
        <f t="shared" si="35"/>
        <v>17.059421886920404</v>
      </c>
      <c r="AI73" s="10">
        <f t="shared" si="36"/>
        <v>0.63575485292871059</v>
      </c>
    </row>
    <row r="74" spans="1:35" x14ac:dyDescent="0.3">
      <c r="A74" s="29" t="s">
        <v>709</v>
      </c>
      <c r="B74" s="28">
        <v>40.31</v>
      </c>
      <c r="C74" s="28">
        <v>0.5</v>
      </c>
      <c r="D74" s="28">
        <v>6</v>
      </c>
      <c r="E74" s="28">
        <f t="shared" si="19"/>
        <v>3.5690000000000004</v>
      </c>
      <c r="F74" s="28">
        <v>24.74</v>
      </c>
      <c r="G74" s="28">
        <v>2.23</v>
      </c>
      <c r="H74" s="28">
        <v>0.54</v>
      </c>
      <c r="I74" s="28">
        <v>0.2</v>
      </c>
      <c r="J74" s="28">
        <v>1.2</v>
      </c>
      <c r="K74" s="28">
        <v>7.0000000000000007E-2</v>
      </c>
      <c r="L74" s="26">
        <v>4.63</v>
      </c>
      <c r="M74" s="28">
        <v>15.35</v>
      </c>
      <c r="N74" s="27">
        <v>99.02</v>
      </c>
      <c r="O74" s="28">
        <v>0.35</v>
      </c>
      <c r="P74" s="28">
        <v>2.9</v>
      </c>
      <c r="Q74" s="66">
        <f t="shared" si="20"/>
        <v>99.338999999999999</v>
      </c>
      <c r="R74" s="66">
        <f t="shared" si="21"/>
        <v>79.359000000000009</v>
      </c>
      <c r="S74" s="30">
        <f t="shared" si="22"/>
        <v>1.2600965233936918</v>
      </c>
      <c r="T74" s="17" t="str">
        <f t="shared" si="23"/>
        <v>Unit 3, rhodocrosite</v>
      </c>
      <c r="U74" s="10">
        <f t="shared" si="24"/>
        <v>50.794490857999719</v>
      </c>
      <c r="V74" s="10">
        <f t="shared" si="25"/>
        <v>0.63004826169684591</v>
      </c>
      <c r="W74" s="10">
        <f t="shared" si="26"/>
        <v>7.560579140362151</v>
      </c>
      <c r="X74" s="10">
        <f t="shared" si="27"/>
        <v>4.4972844919920867</v>
      </c>
      <c r="Y74" s="10">
        <f t="shared" si="28"/>
        <v>31.174787988759935</v>
      </c>
      <c r="Z74" s="10">
        <f t="shared" si="29"/>
        <v>2.8100152471679327</v>
      </c>
      <c r="AA74" s="10">
        <f t="shared" si="30"/>
        <v>0.68045212263259358</v>
      </c>
      <c r="AB74" s="10">
        <f t="shared" si="31"/>
        <v>0.2520193046787384</v>
      </c>
      <c r="AC74" s="10">
        <f t="shared" si="32"/>
        <v>1.5121158280724301</v>
      </c>
      <c r="AD74" s="10">
        <f t="shared" si="33"/>
        <v>8.8206756637558434E-2</v>
      </c>
      <c r="AE74" s="10"/>
      <c r="AF74" s="10"/>
      <c r="AG74" s="10">
        <f t="shared" si="34"/>
        <v>99.999999999999986</v>
      </c>
      <c r="AH74" s="10">
        <f t="shared" si="35"/>
        <v>0.44103378318779213</v>
      </c>
      <c r="AI74" s="10">
        <f t="shared" si="36"/>
        <v>3.654279917841706</v>
      </c>
    </row>
    <row r="75" spans="1:35" x14ac:dyDescent="0.3">
      <c r="A75" s="29" t="s">
        <v>691</v>
      </c>
      <c r="B75" s="28">
        <v>49.29</v>
      </c>
      <c r="C75" s="28">
        <v>0.83</v>
      </c>
      <c r="D75" s="28">
        <v>18.73</v>
      </c>
      <c r="E75" s="28">
        <f t="shared" si="19"/>
        <v>14.561</v>
      </c>
      <c r="F75" s="28">
        <v>11.75</v>
      </c>
      <c r="G75" s="28">
        <v>0.4</v>
      </c>
      <c r="H75" s="28">
        <v>0.26</v>
      </c>
      <c r="I75" s="28">
        <v>0.51</v>
      </c>
      <c r="J75" s="28">
        <v>2.15</v>
      </c>
      <c r="K75" s="28">
        <v>0</v>
      </c>
      <c r="L75" s="26">
        <v>1.78</v>
      </c>
      <c r="M75" s="28">
        <v>0</v>
      </c>
      <c r="N75" s="27">
        <v>100.25</v>
      </c>
      <c r="O75" s="28">
        <v>14.45</v>
      </c>
      <c r="P75" s="28">
        <v>0.1</v>
      </c>
      <c r="Q75" s="66">
        <f t="shared" si="20"/>
        <v>100.26100000000002</v>
      </c>
      <c r="R75" s="66">
        <f t="shared" si="21"/>
        <v>98.481000000000023</v>
      </c>
      <c r="S75" s="30">
        <f t="shared" si="22"/>
        <v>1.015424295041683</v>
      </c>
      <c r="T75" s="17" t="str">
        <f t="shared" si="23"/>
        <v>Unit 4 viridine (part Mn4+)</v>
      </c>
      <c r="U75" s="10">
        <f t="shared" si="24"/>
        <v>50.050263502604551</v>
      </c>
      <c r="V75" s="10">
        <f t="shared" si="25"/>
        <v>0.84280216488459681</v>
      </c>
      <c r="W75" s="10">
        <f t="shared" si="26"/>
        <v>19.018897046130721</v>
      </c>
      <c r="X75" s="10">
        <f t="shared" si="27"/>
        <v>14.785593160101946</v>
      </c>
      <c r="Y75" s="10">
        <f t="shared" si="28"/>
        <v>11.931235466739775</v>
      </c>
      <c r="Z75" s="10">
        <f t="shared" si="29"/>
        <v>0.40616971801667323</v>
      </c>
      <c r="AA75" s="10">
        <f t="shared" si="30"/>
        <v>0.26401031671083758</v>
      </c>
      <c r="AB75" s="10">
        <f t="shared" si="31"/>
        <v>0.51786639047125838</v>
      </c>
      <c r="AC75" s="10">
        <f t="shared" si="32"/>
        <v>2.1831622343396182</v>
      </c>
      <c r="AD75" s="10">
        <f t="shared" si="33"/>
        <v>0</v>
      </c>
      <c r="AE75" s="10"/>
      <c r="AF75" s="10"/>
      <c r="AG75" s="10">
        <f t="shared" si="34"/>
        <v>99.999999999999986</v>
      </c>
      <c r="AH75" s="10">
        <f t="shared" si="35"/>
        <v>14.672881063352317</v>
      </c>
      <c r="AI75" s="10">
        <f t="shared" si="36"/>
        <v>0.10154242950416831</v>
      </c>
    </row>
    <row r="76" spans="1:35" x14ac:dyDescent="0.3">
      <c r="A76" s="29" t="s">
        <v>691</v>
      </c>
      <c r="B76" s="28">
        <v>46.46</v>
      </c>
      <c r="C76" s="28">
        <v>0.66</v>
      </c>
      <c r="D76" s="28">
        <v>20.190000000000001</v>
      </c>
      <c r="E76" s="28">
        <f t="shared" si="19"/>
        <v>19.136399999999998</v>
      </c>
      <c r="F76" s="28">
        <v>5.42</v>
      </c>
      <c r="G76" s="28">
        <v>3.88</v>
      </c>
      <c r="H76" s="28">
        <v>0.7</v>
      </c>
      <c r="I76" s="28">
        <v>0.6</v>
      </c>
      <c r="J76" s="28">
        <v>2.8</v>
      </c>
      <c r="K76" s="28" t="s">
        <v>34</v>
      </c>
      <c r="L76" s="26">
        <v>2.15</v>
      </c>
      <c r="M76" s="28" t="s">
        <v>34</v>
      </c>
      <c r="N76" s="27">
        <v>100.11</v>
      </c>
      <c r="O76" s="28"/>
      <c r="P76" s="28">
        <v>17.239999999999998</v>
      </c>
      <c r="Q76" s="66">
        <f t="shared" si="20"/>
        <v>101.99639999999999</v>
      </c>
      <c r="R76" s="66">
        <f t="shared" si="21"/>
        <v>99.846399999999988</v>
      </c>
      <c r="S76" s="30">
        <f t="shared" si="22"/>
        <v>1.0015383629254535</v>
      </c>
      <c r="T76" s="17" t="str">
        <f t="shared" si="23"/>
        <v>Unit 4 viridine (part Mn4+)</v>
      </c>
      <c r="U76" s="10">
        <f t="shared" si="24"/>
        <v>46.531472341516569</v>
      </c>
      <c r="V76" s="10">
        <f t="shared" si="25"/>
        <v>0.66101531953079939</v>
      </c>
      <c r="W76" s="10">
        <f t="shared" si="26"/>
        <v>20.221059547464908</v>
      </c>
      <c r="X76" s="10">
        <f t="shared" si="27"/>
        <v>19.165838728286648</v>
      </c>
      <c r="Y76" s="10">
        <f t="shared" si="28"/>
        <v>5.4283379270559582</v>
      </c>
      <c r="Z76" s="10">
        <f t="shared" si="29"/>
        <v>3.8859688481507595</v>
      </c>
      <c r="AA76" s="10">
        <f t="shared" si="30"/>
        <v>0.70107685404781739</v>
      </c>
      <c r="AB76" s="10">
        <f t="shared" si="31"/>
        <v>0.60092301775527213</v>
      </c>
      <c r="AC76" s="10">
        <f t="shared" si="32"/>
        <v>2.8043074161912696</v>
      </c>
      <c r="AD76" s="10"/>
      <c r="AE76" s="10"/>
      <c r="AF76" s="10"/>
      <c r="AG76" s="10">
        <f t="shared" si="34"/>
        <v>99.999999999999986</v>
      </c>
      <c r="AH76" s="10">
        <f t="shared" si="35"/>
        <v>0</v>
      </c>
      <c r="AI76" s="10">
        <f t="shared" si="36"/>
        <v>17.266521376834817</v>
      </c>
    </row>
    <row r="77" spans="1:35" x14ac:dyDescent="0.3">
      <c r="A77" s="33" t="s">
        <v>516</v>
      </c>
      <c r="B77" s="33">
        <v>34.5</v>
      </c>
      <c r="C77" s="25">
        <v>0.71</v>
      </c>
      <c r="D77" s="25">
        <v>16.36</v>
      </c>
      <c r="E77" s="25">
        <f t="shared" si="19"/>
        <v>15.875400000000001</v>
      </c>
      <c r="F77" s="25">
        <v>21.94</v>
      </c>
      <c r="G77" s="25">
        <v>0.53</v>
      </c>
      <c r="H77" s="25">
        <v>0.11</v>
      </c>
      <c r="I77" s="25">
        <v>0.73</v>
      </c>
      <c r="J77" s="25">
        <v>3.03</v>
      </c>
      <c r="K77" s="25">
        <v>0.56000000000000005</v>
      </c>
      <c r="L77" s="25">
        <v>4.78</v>
      </c>
      <c r="M77" s="25"/>
      <c r="N77" s="25">
        <v>99.59</v>
      </c>
      <c r="O77" s="25">
        <v>15.72</v>
      </c>
      <c r="P77" s="25">
        <v>0.14000000000000001</v>
      </c>
      <c r="Q77" s="66">
        <f t="shared" si="20"/>
        <v>99.125400000000013</v>
      </c>
      <c r="R77" s="66">
        <f t="shared" si="21"/>
        <v>94.345400000000012</v>
      </c>
      <c r="S77" s="30">
        <f t="shared" si="22"/>
        <v>1.0599350895751143</v>
      </c>
      <c r="T77" s="17" t="str">
        <f t="shared" si="23"/>
        <v>KR74.1</v>
      </c>
      <c r="U77" s="10">
        <f t="shared" si="24"/>
        <v>36.567760590341443</v>
      </c>
      <c r="V77" s="10">
        <f t="shared" si="25"/>
        <v>0.75255391359833113</v>
      </c>
      <c r="W77" s="10">
        <f t="shared" si="26"/>
        <v>17.340538065448868</v>
      </c>
      <c r="X77" s="10">
        <f t="shared" si="27"/>
        <v>16.82689352104077</v>
      </c>
      <c r="Y77" s="10">
        <f t="shared" si="28"/>
        <v>23.254975865278009</v>
      </c>
      <c r="Z77" s="10">
        <f t="shared" si="29"/>
        <v>0.56176559747481059</v>
      </c>
      <c r="AA77" s="10">
        <f t="shared" si="30"/>
        <v>0.11659285985326258</v>
      </c>
      <c r="AB77" s="10">
        <f t="shared" si="31"/>
        <v>0.77375261538983342</v>
      </c>
      <c r="AC77" s="10">
        <f t="shared" si="32"/>
        <v>3.2116033214125963</v>
      </c>
      <c r="AD77" s="10">
        <f t="shared" si="33"/>
        <v>0.59356365016206403</v>
      </c>
      <c r="AE77" s="10"/>
      <c r="AF77" s="10"/>
      <c r="AG77" s="10">
        <f t="shared" si="34"/>
        <v>100</v>
      </c>
      <c r="AH77" s="10">
        <f t="shared" si="35"/>
        <v>16.662179608120798</v>
      </c>
      <c r="AI77" s="10">
        <f t="shared" si="36"/>
        <v>0.14839091254051601</v>
      </c>
    </row>
    <row r="78" spans="1:35" x14ac:dyDescent="0.3">
      <c r="A78" s="33" t="s">
        <v>490</v>
      </c>
      <c r="B78" s="33">
        <v>54.3</v>
      </c>
      <c r="C78" s="25">
        <v>1.07</v>
      </c>
      <c r="D78" s="25">
        <v>18.79</v>
      </c>
      <c r="E78" s="25">
        <f t="shared" si="19"/>
        <v>4.2793000000000001</v>
      </c>
      <c r="F78" s="25">
        <v>14.76</v>
      </c>
      <c r="G78" s="25">
        <v>1.1299999999999999</v>
      </c>
      <c r="H78" s="25">
        <v>0.32</v>
      </c>
      <c r="I78" s="25">
        <v>0.46</v>
      </c>
      <c r="J78" s="25">
        <v>1.76</v>
      </c>
      <c r="K78" s="25">
        <v>0.08</v>
      </c>
      <c r="L78" s="25">
        <v>3.03</v>
      </c>
      <c r="M78" s="25"/>
      <c r="N78" s="25">
        <v>100.33</v>
      </c>
      <c r="O78" s="25">
        <v>3.58</v>
      </c>
      <c r="P78" s="25">
        <v>0.63</v>
      </c>
      <c r="Q78" s="66">
        <f t="shared" si="20"/>
        <v>99.979299999999995</v>
      </c>
      <c r="R78" s="66">
        <f t="shared" si="21"/>
        <v>96.949299999999994</v>
      </c>
      <c r="S78" s="30">
        <f t="shared" si="22"/>
        <v>1.0314669626289206</v>
      </c>
      <c r="T78" s="17" t="str">
        <f t="shared" si="23"/>
        <v>KR18.2</v>
      </c>
      <c r="U78" s="10">
        <f t="shared" si="24"/>
        <v>56.008656070750384</v>
      </c>
      <c r="V78" s="10">
        <f t="shared" si="25"/>
        <v>1.103669650012945</v>
      </c>
      <c r="W78" s="10">
        <f t="shared" si="26"/>
        <v>19.381264227797416</v>
      </c>
      <c r="X78" s="10">
        <f t="shared" si="27"/>
        <v>4.4139565731779395</v>
      </c>
      <c r="Y78" s="10">
        <f t="shared" si="28"/>
        <v>15.224452368402867</v>
      </c>
      <c r="Z78" s="10">
        <f t="shared" si="29"/>
        <v>1.16555766777068</v>
      </c>
      <c r="AA78" s="10">
        <f t="shared" si="30"/>
        <v>0.33006942804125461</v>
      </c>
      <c r="AB78" s="10">
        <f t="shared" si="31"/>
        <v>0.47447480280930349</v>
      </c>
      <c r="AC78" s="10">
        <f t="shared" si="32"/>
        <v>1.8153818542269002</v>
      </c>
      <c r="AD78" s="10">
        <f t="shared" si="33"/>
        <v>8.2517357010313652E-2</v>
      </c>
      <c r="AE78" s="10"/>
      <c r="AF78" s="10"/>
      <c r="AG78" s="10">
        <f t="shared" si="34"/>
        <v>100.00000000000001</v>
      </c>
      <c r="AH78" s="10">
        <f t="shared" si="35"/>
        <v>3.6926517262115359</v>
      </c>
      <c r="AI78" s="10">
        <f t="shared" si="36"/>
        <v>0.64982418645621998</v>
      </c>
    </row>
    <row r="79" spans="1:35" x14ac:dyDescent="0.3">
      <c r="A79" s="33" t="s">
        <v>491</v>
      </c>
      <c r="B79" s="33">
        <v>51</v>
      </c>
      <c r="C79" s="25">
        <v>0.95</v>
      </c>
      <c r="D79" s="25">
        <v>21.05</v>
      </c>
      <c r="E79" s="25">
        <f t="shared" si="19"/>
        <v>6.5025999999999993</v>
      </c>
      <c r="F79" s="25">
        <v>13.02</v>
      </c>
      <c r="G79" s="25">
        <v>1.01</v>
      </c>
      <c r="H79" s="25">
        <v>0.38</v>
      </c>
      <c r="I79" s="25">
        <v>0.66</v>
      </c>
      <c r="J79" s="25">
        <v>2.59</v>
      </c>
      <c r="K79" s="25">
        <v>0.12</v>
      </c>
      <c r="L79" s="25">
        <v>2.15</v>
      </c>
      <c r="M79" s="25"/>
      <c r="N79" s="25">
        <v>99.61</v>
      </c>
      <c r="O79" s="25">
        <v>5.77</v>
      </c>
      <c r="P79" s="25">
        <v>0.66</v>
      </c>
      <c r="Q79" s="66">
        <f t="shared" si="20"/>
        <v>99.432600000000008</v>
      </c>
      <c r="R79" s="66">
        <f t="shared" si="21"/>
        <v>97.282600000000002</v>
      </c>
      <c r="S79" s="30">
        <f t="shared" si="22"/>
        <v>1.0279330527761388</v>
      </c>
      <c r="T79" s="17" t="str">
        <f t="shared" si="23"/>
        <v>KR20.1</v>
      </c>
      <c r="U79" s="10">
        <f t="shared" si="24"/>
        <v>52.424585691583076</v>
      </c>
      <c r="V79" s="10">
        <f t="shared" si="25"/>
        <v>0.97653640013733178</v>
      </c>
      <c r="W79" s="10">
        <f t="shared" si="26"/>
        <v>21.637990760937722</v>
      </c>
      <c r="X79" s="10">
        <f t="shared" si="27"/>
        <v>6.6842374689821193</v>
      </c>
      <c r="Y79" s="10">
        <f t="shared" si="28"/>
        <v>13.383688347145327</v>
      </c>
      <c r="Z79" s="10">
        <f t="shared" si="29"/>
        <v>1.0382123833039001</v>
      </c>
      <c r="AA79" s="10">
        <f t="shared" si="30"/>
        <v>0.39061456005493272</v>
      </c>
      <c r="AB79" s="10">
        <f t="shared" si="31"/>
        <v>0.67843581483225157</v>
      </c>
      <c r="AC79" s="10">
        <f t="shared" si="32"/>
        <v>2.6623466066901993</v>
      </c>
      <c r="AD79" s="10">
        <f t="shared" si="33"/>
        <v>0.12335196633313665</v>
      </c>
      <c r="AE79" s="10"/>
      <c r="AF79" s="10"/>
      <c r="AG79" s="10">
        <f t="shared" si="34"/>
        <v>99.999999999999986</v>
      </c>
      <c r="AH79" s="10">
        <f t="shared" si="35"/>
        <v>5.9311737145183203</v>
      </c>
      <c r="AI79" s="10">
        <f t="shared" si="36"/>
        <v>0.67843581483225157</v>
      </c>
    </row>
    <row r="80" spans="1:35" x14ac:dyDescent="0.3">
      <c r="A80" s="33" t="s">
        <v>521</v>
      </c>
      <c r="B80" s="33">
        <v>46.3</v>
      </c>
      <c r="C80" s="25">
        <v>0.94</v>
      </c>
      <c r="D80" s="25">
        <v>18.53</v>
      </c>
      <c r="E80" s="25">
        <f t="shared" si="19"/>
        <v>15.070399999999999</v>
      </c>
      <c r="F80" s="25">
        <v>13.01</v>
      </c>
      <c r="G80" s="25">
        <v>1.05</v>
      </c>
      <c r="H80" s="25">
        <v>0.43</v>
      </c>
      <c r="I80" s="25">
        <v>0.56000000000000005</v>
      </c>
      <c r="J80" s="25">
        <v>2.1</v>
      </c>
      <c r="K80" s="25">
        <v>0.17</v>
      </c>
      <c r="L80" s="25">
        <v>2.27</v>
      </c>
      <c r="M80" s="25"/>
      <c r="N80" s="25">
        <v>100.57</v>
      </c>
      <c r="O80" s="25">
        <v>14.36</v>
      </c>
      <c r="P80" s="25">
        <v>0.64</v>
      </c>
      <c r="Q80" s="66">
        <f t="shared" si="20"/>
        <v>100.43039999999999</v>
      </c>
      <c r="R80" s="66">
        <f t="shared" si="21"/>
        <v>98.160399999999996</v>
      </c>
      <c r="S80" s="30">
        <f t="shared" si="22"/>
        <v>1.018740754927649</v>
      </c>
      <c r="T80" s="17" t="str">
        <f t="shared" si="23"/>
        <v>KR89.2</v>
      </c>
      <c r="U80" s="10">
        <f t="shared" si="24"/>
        <v>47.167696953150148</v>
      </c>
      <c r="V80" s="10">
        <f t="shared" si="25"/>
        <v>0.95761630963199007</v>
      </c>
      <c r="W80" s="10">
        <f t="shared" si="26"/>
        <v>18.877266188809337</v>
      </c>
      <c r="X80" s="10">
        <f t="shared" si="27"/>
        <v>15.352830673061641</v>
      </c>
      <c r="Y80" s="10">
        <f t="shared" si="28"/>
        <v>13.253817221608713</v>
      </c>
      <c r="Z80" s="10">
        <f t="shared" si="29"/>
        <v>1.0696777926740315</v>
      </c>
      <c r="AA80" s="10">
        <f t="shared" si="30"/>
        <v>0.43805852461888906</v>
      </c>
      <c r="AB80" s="10">
        <f t="shared" si="31"/>
        <v>0.57049482275948349</v>
      </c>
      <c r="AC80" s="10">
        <f t="shared" si="32"/>
        <v>2.139355585348063</v>
      </c>
      <c r="AD80" s="10">
        <f t="shared" si="33"/>
        <v>0.17318592833770036</v>
      </c>
      <c r="AE80" s="10"/>
      <c r="AF80" s="10"/>
      <c r="AG80" s="10">
        <f t="shared" si="34"/>
        <v>100</v>
      </c>
      <c r="AH80" s="10">
        <f t="shared" si="35"/>
        <v>14.62911724076104</v>
      </c>
      <c r="AI80" s="10">
        <f t="shared" si="36"/>
        <v>0.65199408315369545</v>
      </c>
    </row>
    <row r="81" spans="1:35" x14ac:dyDescent="0.3">
      <c r="A81" s="33" t="s">
        <v>477</v>
      </c>
      <c r="B81" s="33">
        <v>51.7</v>
      </c>
      <c r="C81" s="25">
        <v>0.9</v>
      </c>
      <c r="D81" s="25">
        <v>19.47</v>
      </c>
      <c r="E81" s="25">
        <f t="shared" si="19"/>
        <v>8.160400000000001</v>
      </c>
      <c r="F81" s="25">
        <v>12.19</v>
      </c>
      <c r="G81" s="25">
        <v>1.22</v>
      </c>
      <c r="H81" s="25">
        <v>0.45</v>
      </c>
      <c r="I81" s="25">
        <v>0.61</v>
      </c>
      <c r="J81" s="25">
        <v>2.35</v>
      </c>
      <c r="K81" s="25">
        <v>0.17</v>
      </c>
      <c r="L81" s="25">
        <v>2.25</v>
      </c>
      <c r="M81" s="25"/>
      <c r="N81" s="25">
        <v>99.6</v>
      </c>
      <c r="O81" s="25">
        <v>7.45</v>
      </c>
      <c r="P81" s="25">
        <v>0.64</v>
      </c>
      <c r="Q81" s="66">
        <f t="shared" si="20"/>
        <v>99.470399999999984</v>
      </c>
      <c r="R81" s="66">
        <f t="shared" si="21"/>
        <v>97.220399999999984</v>
      </c>
      <c r="S81" s="30">
        <f t="shared" si="22"/>
        <v>1.0285907073001141</v>
      </c>
      <c r="T81" s="17" t="str">
        <f t="shared" si="23"/>
        <v>KR04</v>
      </c>
      <c r="U81" s="10">
        <f t="shared" si="24"/>
        <v>53.178139567415904</v>
      </c>
      <c r="V81" s="10">
        <f t="shared" si="25"/>
        <v>0.92573163657010271</v>
      </c>
      <c r="W81" s="10">
        <f t="shared" si="26"/>
        <v>20.026661071133223</v>
      </c>
      <c r="X81" s="10">
        <f t="shared" si="27"/>
        <v>8.3937116078518521</v>
      </c>
      <c r="Y81" s="10">
        <f t="shared" si="28"/>
        <v>12.538520721988391</v>
      </c>
      <c r="Z81" s="10">
        <f t="shared" si="29"/>
        <v>1.2548806629061393</v>
      </c>
      <c r="AA81" s="10">
        <f t="shared" si="30"/>
        <v>0.46286581828505136</v>
      </c>
      <c r="AB81" s="10">
        <f t="shared" si="31"/>
        <v>0.62744033145306966</v>
      </c>
      <c r="AC81" s="10">
        <f t="shared" si="32"/>
        <v>2.4171881621552682</v>
      </c>
      <c r="AD81" s="10">
        <f t="shared" si="33"/>
        <v>0.17486042024101942</v>
      </c>
      <c r="AE81" s="10"/>
      <c r="AF81" s="10"/>
      <c r="AG81" s="10">
        <f t="shared" si="34"/>
        <v>100.00000000000004</v>
      </c>
      <c r="AH81" s="10">
        <f t="shared" si="35"/>
        <v>7.6630007693858504</v>
      </c>
      <c r="AI81" s="10">
        <f t="shared" si="36"/>
        <v>0.65829805267207309</v>
      </c>
    </row>
    <row r="82" spans="1:35" x14ac:dyDescent="0.3">
      <c r="A82" s="33" t="s">
        <v>492</v>
      </c>
      <c r="B82" s="33">
        <v>49.5</v>
      </c>
      <c r="C82" s="25">
        <v>0.93</v>
      </c>
      <c r="D82" s="25">
        <v>19.940000000000001</v>
      </c>
      <c r="E82" s="25">
        <f t="shared" si="19"/>
        <v>11.908300000000001</v>
      </c>
      <c r="F82" s="25">
        <v>11.17</v>
      </c>
      <c r="G82" s="25">
        <v>1.02</v>
      </c>
      <c r="H82" s="25">
        <v>0.38</v>
      </c>
      <c r="I82" s="25">
        <v>0.7</v>
      </c>
      <c r="J82" s="25">
        <v>2.54</v>
      </c>
      <c r="K82" s="25">
        <v>0.14000000000000001</v>
      </c>
      <c r="L82" s="25">
        <v>2.1999999999999997</v>
      </c>
      <c r="M82" s="25"/>
      <c r="N82" s="25">
        <v>100.58</v>
      </c>
      <c r="O82" s="25">
        <v>11.32</v>
      </c>
      <c r="P82" s="25">
        <v>0.53</v>
      </c>
      <c r="Q82" s="66">
        <f t="shared" si="20"/>
        <v>100.42830000000001</v>
      </c>
      <c r="R82" s="66">
        <f t="shared" si="21"/>
        <v>98.228300000000004</v>
      </c>
      <c r="S82" s="30">
        <f t="shared" si="22"/>
        <v>1.0180365536204943</v>
      </c>
      <c r="T82" s="17" t="str">
        <f t="shared" si="23"/>
        <v>KR20.2</v>
      </c>
      <c r="U82" s="10">
        <f t="shared" si="24"/>
        <v>50.392809404214468</v>
      </c>
      <c r="V82" s="10">
        <f t="shared" si="25"/>
        <v>0.94677399486705971</v>
      </c>
      <c r="W82" s="10">
        <f t="shared" si="26"/>
        <v>20.299648879192656</v>
      </c>
      <c r="X82" s="10">
        <f t="shared" si="27"/>
        <v>12.123084691478933</v>
      </c>
      <c r="Y82" s="10">
        <f t="shared" si="28"/>
        <v>11.371468303940921</v>
      </c>
      <c r="Z82" s="10">
        <f t="shared" si="29"/>
        <v>1.0383972846929042</v>
      </c>
      <c r="AA82" s="10">
        <f t="shared" si="30"/>
        <v>0.38685389037578782</v>
      </c>
      <c r="AB82" s="10">
        <f t="shared" si="31"/>
        <v>0.71262558753434591</v>
      </c>
      <c r="AC82" s="10">
        <f t="shared" si="32"/>
        <v>2.5858128461960557</v>
      </c>
      <c r="AD82" s="10">
        <f t="shared" si="33"/>
        <v>0.14252511750686922</v>
      </c>
      <c r="AE82" s="10"/>
      <c r="AF82" s="10"/>
      <c r="AG82" s="10">
        <f t="shared" si="34"/>
        <v>99.999999999999986</v>
      </c>
      <c r="AH82" s="10">
        <f t="shared" si="35"/>
        <v>11.524173786983996</v>
      </c>
      <c r="AI82" s="10">
        <f t="shared" si="36"/>
        <v>0.53955937341886195</v>
      </c>
    </row>
    <row r="83" spans="1:35" x14ac:dyDescent="0.3">
      <c r="A83" s="33" t="s">
        <v>524</v>
      </c>
      <c r="B83" s="33">
        <v>46.6</v>
      </c>
      <c r="C83" s="25">
        <v>0.89</v>
      </c>
      <c r="D83" s="25">
        <v>19.66</v>
      </c>
      <c r="E83" s="25">
        <f t="shared" si="19"/>
        <v>15.6274</v>
      </c>
      <c r="F83" s="25">
        <v>10.7</v>
      </c>
      <c r="G83" s="25">
        <v>1.02</v>
      </c>
      <c r="H83" s="25">
        <v>0.23</v>
      </c>
      <c r="I83" s="25">
        <v>0.75</v>
      </c>
      <c r="J83" s="25">
        <v>2.4500000000000002</v>
      </c>
      <c r="K83" s="25">
        <v>0.08</v>
      </c>
      <c r="L83" s="25">
        <v>2.15</v>
      </c>
      <c r="M83" s="25"/>
      <c r="N83" s="25">
        <v>100.33</v>
      </c>
      <c r="O83" s="25">
        <v>15.25</v>
      </c>
      <c r="P83" s="25">
        <v>0.34</v>
      </c>
      <c r="Q83" s="66">
        <f t="shared" si="20"/>
        <v>100.15740000000001</v>
      </c>
      <c r="R83" s="66">
        <f t="shared" si="21"/>
        <v>98.007400000000004</v>
      </c>
      <c r="S83" s="30">
        <f t="shared" si="22"/>
        <v>1.0203311178543661</v>
      </c>
      <c r="T83" s="17" t="str">
        <f t="shared" si="23"/>
        <v>KR95.2</v>
      </c>
      <c r="U83" s="10">
        <f t="shared" si="24"/>
        <v>47.547430092013464</v>
      </c>
      <c r="V83" s="10">
        <f t="shared" si="25"/>
        <v>0.90809469489038586</v>
      </c>
      <c r="W83" s="10">
        <f t="shared" si="26"/>
        <v>20.059709777016838</v>
      </c>
      <c r="X83" s="10">
        <f t="shared" si="27"/>
        <v>15.94512251115732</v>
      </c>
      <c r="Y83" s="10">
        <f t="shared" si="28"/>
        <v>10.917542961041717</v>
      </c>
      <c r="Z83" s="10">
        <f t="shared" si="29"/>
        <v>1.0407377402114535</v>
      </c>
      <c r="AA83" s="10">
        <f t="shared" si="30"/>
        <v>0.23467615710650422</v>
      </c>
      <c r="AB83" s="10">
        <f t="shared" si="31"/>
        <v>0.76524833839077466</v>
      </c>
      <c r="AC83" s="10">
        <f t="shared" si="32"/>
        <v>2.4998112387431974</v>
      </c>
      <c r="AD83" s="10">
        <f t="shared" si="33"/>
        <v>8.1626489428349297E-2</v>
      </c>
      <c r="AE83" s="10"/>
      <c r="AF83" s="10"/>
      <c r="AG83" s="10">
        <f t="shared" si="34"/>
        <v>100</v>
      </c>
      <c r="AH83" s="10">
        <f t="shared" si="35"/>
        <v>15.560049547279084</v>
      </c>
      <c r="AI83" s="10">
        <f t="shared" si="36"/>
        <v>0.34691258007048453</v>
      </c>
    </row>
    <row r="84" spans="1:35" x14ac:dyDescent="0.3">
      <c r="A84" s="33" t="s">
        <v>502</v>
      </c>
      <c r="B84" s="33">
        <v>49.7</v>
      </c>
      <c r="C84" s="25">
        <v>0.73</v>
      </c>
      <c r="D84" s="25">
        <v>17.149999999999999</v>
      </c>
      <c r="E84" s="25">
        <f t="shared" si="19"/>
        <v>11.616300000000001</v>
      </c>
      <c r="F84" s="25">
        <v>10.08</v>
      </c>
      <c r="G84" s="25">
        <v>0.79</v>
      </c>
      <c r="H84" s="25">
        <v>0.3</v>
      </c>
      <c r="I84" s="25">
        <v>0.65</v>
      </c>
      <c r="J84" s="25">
        <v>2.12</v>
      </c>
      <c r="K84" s="25">
        <v>0.11</v>
      </c>
      <c r="L84" s="25">
        <v>4.6900000000000004</v>
      </c>
      <c r="M84" s="25"/>
      <c r="N84" s="25">
        <v>99.12</v>
      </c>
      <c r="O84" s="25">
        <v>11.25</v>
      </c>
      <c r="P84" s="25">
        <v>0.33</v>
      </c>
      <c r="Q84" s="66">
        <f t="shared" si="20"/>
        <v>97.936300000000003</v>
      </c>
      <c r="R84" s="66">
        <f t="shared" si="21"/>
        <v>93.246300000000005</v>
      </c>
      <c r="S84" s="30">
        <f t="shared" si="22"/>
        <v>1.07242861110843</v>
      </c>
      <c r="T84" s="17" t="str">
        <f t="shared" si="23"/>
        <v>KR32.3</v>
      </c>
      <c r="U84" s="10">
        <f t="shared" si="24"/>
        <v>53.299701972088975</v>
      </c>
      <c r="V84" s="10">
        <f t="shared" si="25"/>
        <v>0.78287288610915384</v>
      </c>
      <c r="W84" s="10">
        <f t="shared" si="26"/>
        <v>18.392150680509573</v>
      </c>
      <c r="X84" s="10">
        <f t="shared" si="27"/>
        <v>12.457652475218856</v>
      </c>
      <c r="Y84" s="10">
        <f t="shared" si="28"/>
        <v>10.810080399972975</v>
      </c>
      <c r="Z84" s="10">
        <f t="shared" si="29"/>
        <v>0.84721860277565975</v>
      </c>
      <c r="AA84" s="10">
        <f t="shared" si="30"/>
        <v>0.32172858333252902</v>
      </c>
      <c r="AB84" s="10">
        <f t="shared" si="31"/>
        <v>0.69707859722047949</v>
      </c>
      <c r="AC84" s="10">
        <f t="shared" si="32"/>
        <v>2.2735486555498716</v>
      </c>
      <c r="AD84" s="10">
        <f t="shared" si="33"/>
        <v>0.1179671472219273</v>
      </c>
      <c r="AE84" s="10"/>
      <c r="AF84" s="10"/>
      <c r="AG84" s="10">
        <f t="shared" si="34"/>
        <v>100</v>
      </c>
      <c r="AH84" s="10">
        <f t="shared" si="35"/>
        <v>12.064821874969837</v>
      </c>
      <c r="AI84" s="10">
        <f t="shared" si="36"/>
        <v>0.35390144166578191</v>
      </c>
    </row>
    <row r="85" spans="1:35" x14ac:dyDescent="0.3">
      <c r="A85" s="33" t="s">
        <v>479</v>
      </c>
      <c r="B85" s="33">
        <v>46.5</v>
      </c>
      <c r="C85" s="25">
        <v>1.06</v>
      </c>
      <c r="D85" s="25">
        <v>21.76</v>
      </c>
      <c r="E85" s="25">
        <f t="shared" si="19"/>
        <v>12.8825</v>
      </c>
      <c r="F85" s="25">
        <v>9.27</v>
      </c>
      <c r="G85" s="25">
        <v>1.33</v>
      </c>
      <c r="H85" s="25">
        <v>0.34</v>
      </c>
      <c r="I85" s="25">
        <v>0.82</v>
      </c>
      <c r="J85" s="25">
        <v>2.83</v>
      </c>
      <c r="K85" s="25">
        <v>0.15</v>
      </c>
      <c r="L85" s="25">
        <v>2.48</v>
      </c>
      <c r="M85" s="25"/>
      <c r="N85" s="25">
        <v>99.8</v>
      </c>
      <c r="O85" s="25">
        <v>12.05</v>
      </c>
      <c r="P85" s="25">
        <v>0.75</v>
      </c>
      <c r="Q85" s="66">
        <f t="shared" si="20"/>
        <v>99.422500000000014</v>
      </c>
      <c r="R85" s="66">
        <f t="shared" si="21"/>
        <v>96.94250000000001</v>
      </c>
      <c r="S85" s="30">
        <f t="shared" si="22"/>
        <v>1.0315393145421254</v>
      </c>
      <c r="T85" s="17" t="str">
        <f t="shared" si="23"/>
        <v>KR7.2</v>
      </c>
      <c r="U85" s="10">
        <f t="shared" si="24"/>
        <v>47.96657812620883</v>
      </c>
      <c r="V85" s="10">
        <f t="shared" si="25"/>
        <v>1.093431673414653</v>
      </c>
      <c r="W85" s="10">
        <f t="shared" si="26"/>
        <v>22.44629548443665</v>
      </c>
      <c r="X85" s="10">
        <f t="shared" si="27"/>
        <v>13.288805219588932</v>
      </c>
      <c r="Y85" s="10">
        <f t="shared" si="28"/>
        <v>9.5623694458055031</v>
      </c>
      <c r="Z85" s="10">
        <f t="shared" si="29"/>
        <v>1.3719472883410269</v>
      </c>
      <c r="AA85" s="10">
        <f t="shared" si="30"/>
        <v>0.35072336694432266</v>
      </c>
      <c r="AB85" s="10">
        <f t="shared" si="31"/>
        <v>0.84586223792454285</v>
      </c>
      <c r="AC85" s="10">
        <f t="shared" si="32"/>
        <v>2.9192562601542149</v>
      </c>
      <c r="AD85" s="10">
        <f t="shared" si="33"/>
        <v>0.1547308971813188</v>
      </c>
      <c r="AE85" s="10"/>
      <c r="AF85" s="10"/>
      <c r="AG85" s="10">
        <f t="shared" si="34"/>
        <v>100.00000000000001</v>
      </c>
      <c r="AH85" s="10">
        <f t="shared" si="35"/>
        <v>12.430048740232612</v>
      </c>
      <c r="AI85" s="10">
        <f t="shared" si="36"/>
        <v>0.77365448590659414</v>
      </c>
    </row>
    <row r="86" spans="1:35" x14ac:dyDescent="0.3">
      <c r="A86" s="33" t="s">
        <v>523</v>
      </c>
      <c r="B86" s="33">
        <v>49.7</v>
      </c>
      <c r="C86" s="25">
        <v>0.82</v>
      </c>
      <c r="D86" s="25">
        <v>18.48</v>
      </c>
      <c r="E86" s="25">
        <f t="shared" si="19"/>
        <v>15.829499999999999</v>
      </c>
      <c r="F86" s="25">
        <v>9.2200000000000006</v>
      </c>
      <c r="G86" s="25">
        <v>0.99</v>
      </c>
      <c r="H86" s="25">
        <v>0.22</v>
      </c>
      <c r="I86" s="25">
        <v>0.66</v>
      </c>
      <c r="J86" s="25">
        <v>2.35</v>
      </c>
      <c r="K86" s="25">
        <v>0.08</v>
      </c>
      <c r="L86" s="25">
        <v>2.1</v>
      </c>
      <c r="M86" s="25"/>
      <c r="N86" s="25">
        <v>100.68</v>
      </c>
      <c r="O86" s="25">
        <v>15.33</v>
      </c>
      <c r="P86" s="25">
        <v>0.45</v>
      </c>
      <c r="Q86" s="66">
        <f t="shared" si="20"/>
        <v>100.44949999999997</v>
      </c>
      <c r="R86" s="66">
        <f t="shared" si="21"/>
        <v>98.349499999999978</v>
      </c>
      <c r="S86" s="30">
        <f t="shared" si="22"/>
        <v>1.016781986690324</v>
      </c>
      <c r="T86" s="17" t="str">
        <f t="shared" si="23"/>
        <v>KR93</v>
      </c>
      <c r="U86" s="10">
        <f t="shared" si="24"/>
        <v>50.534064738509109</v>
      </c>
      <c r="V86" s="10">
        <f t="shared" si="25"/>
        <v>0.83376122908606565</v>
      </c>
      <c r="W86" s="10">
        <f t="shared" si="26"/>
        <v>18.790131114037187</v>
      </c>
      <c r="X86" s="10">
        <f t="shared" si="27"/>
        <v>16.095150458314485</v>
      </c>
      <c r="Y86" s="10">
        <f t="shared" si="28"/>
        <v>9.3747299172847889</v>
      </c>
      <c r="Z86" s="10">
        <f t="shared" si="29"/>
        <v>1.0066141668234208</v>
      </c>
      <c r="AA86" s="10">
        <f t="shared" si="30"/>
        <v>0.2236920370718713</v>
      </c>
      <c r="AB86" s="10">
        <f t="shared" si="31"/>
        <v>0.67107611121561395</v>
      </c>
      <c r="AC86" s="10">
        <f t="shared" si="32"/>
        <v>2.3894376687222616</v>
      </c>
      <c r="AD86" s="10">
        <f t="shared" si="33"/>
        <v>8.134255893522592E-2</v>
      </c>
      <c r="AE86" s="10"/>
      <c r="AF86" s="10"/>
      <c r="AG86" s="10">
        <f t="shared" si="34"/>
        <v>100.00000000000003</v>
      </c>
      <c r="AH86" s="10">
        <f t="shared" si="35"/>
        <v>15.587267855962669</v>
      </c>
      <c r="AI86" s="10">
        <f t="shared" si="36"/>
        <v>0.45755189401064583</v>
      </c>
    </row>
    <row r="87" spans="1:35" x14ac:dyDescent="0.3">
      <c r="A87" s="33" t="s">
        <v>537</v>
      </c>
      <c r="B87" s="33">
        <v>48.58</v>
      </c>
      <c r="C87" s="33">
        <v>0.99</v>
      </c>
      <c r="D87" s="33">
        <v>21.6</v>
      </c>
      <c r="E87" s="25">
        <f>O87+(1.11*P87)</f>
        <v>10.067299999999999</v>
      </c>
      <c r="F87" s="33">
        <v>11.18</v>
      </c>
      <c r="G87" s="33">
        <v>0.82</v>
      </c>
      <c r="H87" s="33">
        <v>0.36</v>
      </c>
      <c r="I87" s="33">
        <v>1.04</v>
      </c>
      <c r="J87" s="33">
        <v>2.34</v>
      </c>
      <c r="K87" s="33">
        <v>0.17</v>
      </c>
      <c r="L87" s="33">
        <v>2.57</v>
      </c>
      <c r="M87" s="33"/>
      <c r="N87" s="33">
        <v>99.67</v>
      </c>
      <c r="O87" s="33">
        <v>9.59</v>
      </c>
      <c r="P87" s="33">
        <v>0.43</v>
      </c>
      <c r="Q87" s="66">
        <f t="shared" si="20"/>
        <v>99.717300000000009</v>
      </c>
      <c r="R87" s="66">
        <f t="shared" si="21"/>
        <v>97.147300000000016</v>
      </c>
      <c r="S87" s="30">
        <f t="shared" si="22"/>
        <v>1.029364686409195</v>
      </c>
      <c r="T87" s="17" t="str">
        <f t="shared" si="23"/>
        <v>Slate Fine</v>
      </c>
      <c r="U87" s="10">
        <f t="shared" si="24"/>
        <v>50.006536465758693</v>
      </c>
      <c r="V87" s="10">
        <f t="shared" si="25"/>
        <v>1.019071039545103</v>
      </c>
      <c r="W87" s="10">
        <f t="shared" si="26"/>
        <v>22.234277226438614</v>
      </c>
      <c r="X87" s="10">
        <f t="shared" si="27"/>
        <v>10.362923107487289</v>
      </c>
      <c r="Y87" s="10">
        <f t="shared" si="28"/>
        <v>11.5082971940548</v>
      </c>
      <c r="Z87" s="10">
        <f t="shared" si="29"/>
        <v>0.84407904285553981</v>
      </c>
      <c r="AA87" s="10">
        <f t="shared" si="30"/>
        <v>0.37057128710731019</v>
      </c>
      <c r="AB87" s="10">
        <f t="shared" si="31"/>
        <v>1.0705392738655628</v>
      </c>
      <c r="AC87" s="10">
        <f t="shared" si="32"/>
        <v>2.408713366197516</v>
      </c>
      <c r="AD87" s="10">
        <f t="shared" si="33"/>
        <v>0.17499199668956317</v>
      </c>
      <c r="AE87" s="10"/>
      <c r="AF87" s="10"/>
      <c r="AG87" s="10">
        <f t="shared" si="34"/>
        <v>99.999999999999986</v>
      </c>
      <c r="AH87" s="10">
        <f t="shared" si="35"/>
        <v>9.8716073426641806</v>
      </c>
      <c r="AI87" s="10">
        <f t="shared" si="36"/>
        <v>0.44262681515595381</v>
      </c>
    </row>
    <row r="88" spans="1:35" x14ac:dyDescent="0.3">
      <c r="A88" s="17" t="s">
        <v>505</v>
      </c>
      <c r="B88" s="17">
        <v>53</v>
      </c>
      <c r="C88" s="10">
        <v>0.94</v>
      </c>
      <c r="D88" s="10">
        <v>19.739999999999998</v>
      </c>
      <c r="E88" s="10">
        <f t="shared" si="19"/>
        <v>14.079599999999999</v>
      </c>
      <c r="F88" s="10">
        <v>5.91</v>
      </c>
      <c r="G88" s="10">
        <v>0.71</v>
      </c>
      <c r="H88" s="10">
        <v>0.15</v>
      </c>
      <c r="I88" s="10">
        <v>0.8</v>
      </c>
      <c r="J88" s="10">
        <v>2.93</v>
      </c>
      <c r="K88" s="10">
        <v>0.06</v>
      </c>
      <c r="L88" s="10">
        <v>2.34</v>
      </c>
      <c r="N88" s="10">
        <v>100.84</v>
      </c>
      <c r="O88" s="10">
        <v>13.68</v>
      </c>
      <c r="P88" s="10">
        <v>0.36</v>
      </c>
      <c r="Q88" s="66">
        <f t="shared" si="20"/>
        <v>100.6596</v>
      </c>
      <c r="R88" s="66">
        <f t="shared" si="21"/>
        <v>98.319599999999994</v>
      </c>
      <c r="S88" s="30">
        <f t="shared" si="22"/>
        <v>1.0170912005337696</v>
      </c>
      <c r="T88" s="17" t="str">
        <f t="shared" si="23"/>
        <v>KR36</v>
      </c>
      <c r="U88" s="10">
        <f t="shared" si="24"/>
        <v>53.905833628289784</v>
      </c>
      <c r="V88" s="10">
        <f t="shared" si="25"/>
        <v>0.95606572850174332</v>
      </c>
      <c r="W88" s="10">
        <f t="shared" si="26"/>
        <v>20.07738029853661</v>
      </c>
      <c r="X88" s="10">
        <f t="shared" si="27"/>
        <v>14.32023726703526</v>
      </c>
      <c r="Y88" s="10">
        <f t="shared" si="28"/>
        <v>6.0110089951545786</v>
      </c>
      <c r="Z88" s="10">
        <f t="shared" si="29"/>
        <v>0.7221347523789764</v>
      </c>
      <c r="AA88" s="10">
        <f t="shared" si="30"/>
        <v>0.15256368008006543</v>
      </c>
      <c r="AB88" s="10">
        <f t="shared" si="31"/>
        <v>0.81367296042701565</v>
      </c>
      <c r="AC88" s="10">
        <f t="shared" si="32"/>
        <v>2.9800772175639452</v>
      </c>
      <c r="AD88" s="10">
        <f t="shared" si="33"/>
        <v>6.1025472032026171E-2</v>
      </c>
      <c r="AE88" s="10"/>
      <c r="AF88" s="10"/>
      <c r="AG88" s="10">
        <f t="shared" si="34"/>
        <v>100</v>
      </c>
      <c r="AH88" s="10">
        <f t="shared" si="35"/>
        <v>13.913807623301967</v>
      </c>
      <c r="AI88" s="10">
        <f t="shared" si="36"/>
        <v>0.36615283219215705</v>
      </c>
    </row>
    <row r="89" spans="1:35" x14ac:dyDescent="0.3">
      <c r="A89" s="17" t="s">
        <v>504</v>
      </c>
      <c r="B89" s="17">
        <v>50.5</v>
      </c>
      <c r="C89" s="10">
        <v>0.98</v>
      </c>
      <c r="D89" s="10">
        <v>20.9</v>
      </c>
      <c r="E89" s="10">
        <f t="shared" si="19"/>
        <v>15.026200000000001</v>
      </c>
      <c r="F89" s="10">
        <v>5.31</v>
      </c>
      <c r="G89" s="10">
        <v>0.76</v>
      </c>
      <c r="H89" s="10">
        <v>0.33</v>
      </c>
      <c r="I89" s="10">
        <v>0.85</v>
      </c>
      <c r="J89" s="10">
        <v>3.14</v>
      </c>
      <c r="K89" s="10">
        <v>0.16</v>
      </c>
      <c r="L89" s="10">
        <v>2.7</v>
      </c>
      <c r="N89" s="10">
        <v>100.86</v>
      </c>
      <c r="O89" s="10">
        <v>14.56</v>
      </c>
      <c r="P89" s="10">
        <v>0.42</v>
      </c>
      <c r="Q89" s="66">
        <f t="shared" si="20"/>
        <v>100.6562</v>
      </c>
      <c r="R89" s="66">
        <f t="shared" si="21"/>
        <v>97.956199999999995</v>
      </c>
      <c r="S89" s="30">
        <f t="shared" si="22"/>
        <v>1.0208644271623439</v>
      </c>
      <c r="T89" s="17" t="str">
        <f t="shared" si="23"/>
        <v>KR35</v>
      </c>
      <c r="U89" s="10">
        <f t="shared" si="24"/>
        <v>51.553653571698369</v>
      </c>
      <c r="V89" s="10">
        <f t="shared" si="25"/>
        <v>1.000447138619097</v>
      </c>
      <c r="W89" s="10">
        <f t="shared" si="26"/>
        <v>21.336066527692985</v>
      </c>
      <c r="X89" s="10">
        <f t="shared" si="27"/>
        <v>15.339713055426813</v>
      </c>
      <c r="Y89" s="10">
        <f t="shared" si="28"/>
        <v>5.4207901082320458</v>
      </c>
      <c r="Z89" s="10">
        <f t="shared" si="29"/>
        <v>0.77585696464338139</v>
      </c>
      <c r="AA89" s="10">
        <f t="shared" si="30"/>
        <v>0.33688526096357352</v>
      </c>
      <c r="AB89" s="10">
        <f t="shared" si="31"/>
        <v>0.86773476308799236</v>
      </c>
      <c r="AC89" s="10">
        <f t="shared" si="32"/>
        <v>3.2055143012897602</v>
      </c>
      <c r="AD89" s="10">
        <f t="shared" si="33"/>
        <v>0.16333830834597504</v>
      </c>
      <c r="AE89" s="10"/>
      <c r="AF89" s="10"/>
      <c r="AG89" s="10">
        <f t="shared" si="34"/>
        <v>99.999999999999972</v>
      </c>
      <c r="AH89" s="10">
        <f t="shared" si="35"/>
        <v>14.863786059483727</v>
      </c>
      <c r="AI89" s="10">
        <f t="shared" si="36"/>
        <v>0.42876305940818443</v>
      </c>
    </row>
    <row r="90" spans="1:35" x14ac:dyDescent="0.3">
      <c r="A90" s="17" t="s">
        <v>493</v>
      </c>
      <c r="B90" s="17">
        <v>50.3</v>
      </c>
      <c r="C90" s="10">
        <v>0.96</v>
      </c>
      <c r="D90" s="10">
        <v>21.2</v>
      </c>
      <c r="E90" s="10">
        <f t="shared" si="19"/>
        <v>13.288600000000001</v>
      </c>
      <c r="F90" s="10">
        <v>4</v>
      </c>
      <c r="G90" s="10">
        <v>1.24</v>
      </c>
      <c r="H90" s="10">
        <v>0.32</v>
      </c>
      <c r="I90" s="10">
        <v>0.87</v>
      </c>
      <c r="J90" s="10">
        <v>3.25</v>
      </c>
      <c r="K90" s="10">
        <v>0.2</v>
      </c>
      <c r="L90" s="10">
        <v>3.29</v>
      </c>
      <c r="N90" s="10">
        <v>99.26</v>
      </c>
      <c r="O90" s="10">
        <v>13</v>
      </c>
      <c r="P90" s="10">
        <v>0.26</v>
      </c>
      <c r="Q90" s="66">
        <f t="shared" si="20"/>
        <v>98.918599999999998</v>
      </c>
      <c r="R90" s="66">
        <f t="shared" si="21"/>
        <v>95.628599999999992</v>
      </c>
      <c r="S90" s="30">
        <f t="shared" si="22"/>
        <v>1.0457122659957379</v>
      </c>
      <c r="T90" s="17" t="str">
        <f t="shared" si="23"/>
        <v>KR21.1</v>
      </c>
      <c r="U90" s="10">
        <f t="shared" si="24"/>
        <v>52.599326979585612</v>
      </c>
      <c r="V90" s="10">
        <f t="shared" si="25"/>
        <v>1.0038837753559082</v>
      </c>
      <c r="W90" s="10">
        <f t="shared" si="26"/>
        <v>22.16910003910964</v>
      </c>
      <c r="X90" s="10">
        <f t="shared" si="27"/>
        <v>13.896052017910963</v>
      </c>
      <c r="Y90" s="10">
        <f t="shared" si="28"/>
        <v>4.1828490639829514</v>
      </c>
      <c r="Z90" s="10">
        <f t="shared" si="29"/>
        <v>1.296683209834715</v>
      </c>
      <c r="AA90" s="10">
        <f t="shared" si="30"/>
        <v>0.33462792511863609</v>
      </c>
      <c r="AB90" s="10">
        <f t="shared" si="31"/>
        <v>0.90976967141629195</v>
      </c>
      <c r="AC90" s="10">
        <f t="shared" si="32"/>
        <v>3.3985648644861479</v>
      </c>
      <c r="AD90" s="10">
        <f t="shared" si="33"/>
        <v>0.20914245319914759</v>
      </c>
      <c r="AE90" s="10"/>
      <c r="AF90" s="10"/>
      <c r="AG90" s="10">
        <f t="shared" si="34"/>
        <v>100.00000000000001</v>
      </c>
      <c r="AH90" s="10">
        <f t="shared" si="35"/>
        <v>13.594259457944592</v>
      </c>
      <c r="AI90" s="10">
        <f t="shared" si="36"/>
        <v>0.27188518915889187</v>
      </c>
    </row>
    <row r="91" spans="1:35" x14ac:dyDescent="0.3">
      <c r="A91" s="17" t="s">
        <v>489</v>
      </c>
      <c r="B91" s="17">
        <v>47.6</v>
      </c>
      <c r="C91" s="10">
        <v>1.04</v>
      </c>
      <c r="D91" s="10">
        <v>21.45</v>
      </c>
      <c r="E91" s="10">
        <f t="shared" si="19"/>
        <v>16.2654</v>
      </c>
      <c r="F91" s="10">
        <v>3.98</v>
      </c>
      <c r="G91" s="10">
        <v>1.03</v>
      </c>
      <c r="H91" s="10">
        <v>0.11</v>
      </c>
      <c r="I91" s="10">
        <v>0.97</v>
      </c>
      <c r="J91" s="10">
        <v>3.26</v>
      </c>
      <c r="K91" s="10">
        <v>0.09</v>
      </c>
      <c r="L91" s="10">
        <v>3.69</v>
      </c>
      <c r="N91" s="10">
        <v>100.06</v>
      </c>
      <c r="O91" s="10">
        <v>16.11</v>
      </c>
      <c r="P91" s="10">
        <v>0.14000000000000001</v>
      </c>
      <c r="Q91" s="66">
        <f t="shared" si="20"/>
        <v>99.485400000000013</v>
      </c>
      <c r="R91" s="66">
        <f t="shared" si="21"/>
        <v>95.795400000000015</v>
      </c>
      <c r="S91" s="30">
        <f t="shared" si="22"/>
        <v>1.0438914603415195</v>
      </c>
      <c r="T91" s="17" t="str">
        <f t="shared" si="23"/>
        <v>KR18.1</v>
      </c>
      <c r="U91" s="10">
        <f t="shared" si="24"/>
        <v>49.68923351225633</v>
      </c>
      <c r="V91" s="10">
        <f t="shared" si="25"/>
        <v>1.0856471187551804</v>
      </c>
      <c r="W91" s="10">
        <f t="shared" si="26"/>
        <v>22.391471824325592</v>
      </c>
      <c r="X91" s="10">
        <f t="shared" si="27"/>
        <v>16.979312159038951</v>
      </c>
      <c r="Y91" s="10">
        <f t="shared" si="28"/>
        <v>4.1546880121592471</v>
      </c>
      <c r="Z91" s="10">
        <f t="shared" si="29"/>
        <v>1.075208204151765</v>
      </c>
      <c r="AA91" s="10">
        <f t="shared" si="30"/>
        <v>0.11482806063756715</v>
      </c>
      <c r="AB91" s="10">
        <f t="shared" si="31"/>
        <v>1.012574716531274</v>
      </c>
      <c r="AC91" s="10">
        <f t="shared" si="32"/>
        <v>3.4030861607133533</v>
      </c>
      <c r="AD91" s="10">
        <f t="shared" si="33"/>
        <v>9.3950231430736747E-2</v>
      </c>
      <c r="AE91" s="10"/>
      <c r="AF91" s="10"/>
      <c r="AG91" s="10">
        <f t="shared" si="34"/>
        <v>100</v>
      </c>
      <c r="AH91" s="10">
        <f t="shared" si="35"/>
        <v>16.817091426101879</v>
      </c>
      <c r="AI91" s="10">
        <f t="shared" si="36"/>
        <v>0.14614480444781275</v>
      </c>
    </row>
    <row r="92" spans="1:35" x14ac:dyDescent="0.3">
      <c r="A92" s="17" t="s">
        <v>509</v>
      </c>
      <c r="B92" s="17">
        <v>51.4</v>
      </c>
      <c r="C92" s="10">
        <v>0.97</v>
      </c>
      <c r="D92" s="10">
        <v>22.53</v>
      </c>
      <c r="E92" s="10">
        <f t="shared" si="19"/>
        <v>11.455400000000001</v>
      </c>
      <c r="F92" s="10">
        <v>3.84</v>
      </c>
      <c r="G92" s="10">
        <v>1.29</v>
      </c>
      <c r="H92" s="10">
        <v>0.1</v>
      </c>
      <c r="I92" s="10">
        <v>1</v>
      </c>
      <c r="J92" s="10">
        <v>3.09</v>
      </c>
      <c r="K92" s="10">
        <v>7.0000000000000007E-2</v>
      </c>
      <c r="L92" s="10">
        <v>3.38</v>
      </c>
      <c r="N92" s="10">
        <v>99.4</v>
      </c>
      <c r="O92" s="10">
        <v>11.3</v>
      </c>
      <c r="P92" s="10">
        <v>0.14000000000000001</v>
      </c>
      <c r="Q92" s="66">
        <f t="shared" si="20"/>
        <v>99.125399999999999</v>
      </c>
      <c r="R92" s="66">
        <f t="shared" si="21"/>
        <v>95.745400000000004</v>
      </c>
      <c r="S92" s="30">
        <f t="shared" si="22"/>
        <v>1.0444365995650966</v>
      </c>
      <c r="T92" s="17" t="str">
        <f t="shared" si="23"/>
        <v>KR56</v>
      </c>
      <c r="U92" s="10">
        <f t="shared" si="24"/>
        <v>53.684041217645962</v>
      </c>
      <c r="V92" s="10">
        <f t="shared" si="25"/>
        <v>1.0131035015781438</v>
      </c>
      <c r="W92" s="10">
        <f t="shared" si="26"/>
        <v>23.531156588201629</v>
      </c>
      <c r="X92" s="10">
        <f t="shared" si="27"/>
        <v>11.964439022658009</v>
      </c>
      <c r="Y92" s="10">
        <f t="shared" si="28"/>
        <v>4.010636542329971</v>
      </c>
      <c r="Z92" s="10">
        <f t="shared" si="29"/>
        <v>1.3473232134389745</v>
      </c>
      <c r="AA92" s="10">
        <f t="shared" si="30"/>
        <v>0.10444365995650967</v>
      </c>
      <c r="AB92" s="10">
        <f t="shared" si="31"/>
        <v>1.0444365995650966</v>
      </c>
      <c r="AC92" s="10">
        <f t="shared" si="32"/>
        <v>3.2273090926561485</v>
      </c>
      <c r="AD92" s="10">
        <f t="shared" si="33"/>
        <v>7.3110561969556773E-2</v>
      </c>
      <c r="AE92" s="10"/>
      <c r="AF92" s="10"/>
      <c r="AG92" s="10">
        <f t="shared" si="34"/>
        <v>100.00000000000001</v>
      </c>
      <c r="AH92" s="10">
        <f t="shared" si="35"/>
        <v>11.802133575085593</v>
      </c>
      <c r="AI92" s="10">
        <f t="shared" si="36"/>
        <v>0.14622112393911355</v>
      </c>
    </row>
    <row r="93" spans="1:35" x14ac:dyDescent="0.3">
      <c r="A93" s="17" t="s">
        <v>481</v>
      </c>
      <c r="B93" s="17">
        <v>52.6</v>
      </c>
      <c r="C93" s="10">
        <v>1</v>
      </c>
      <c r="D93" s="10">
        <v>21.92</v>
      </c>
      <c r="E93" s="10">
        <f t="shared" si="19"/>
        <v>10.7652</v>
      </c>
      <c r="F93" s="10">
        <v>2.62</v>
      </c>
      <c r="G93" s="10">
        <v>1.53</v>
      </c>
      <c r="H93" s="10">
        <v>0.3</v>
      </c>
      <c r="I93" s="10">
        <v>0.9</v>
      </c>
      <c r="J93" s="10">
        <v>3.48</v>
      </c>
      <c r="K93" s="10">
        <v>0.2</v>
      </c>
      <c r="L93" s="10">
        <v>3.48</v>
      </c>
      <c r="N93" s="10">
        <v>99.18</v>
      </c>
      <c r="O93" s="10">
        <v>10.41</v>
      </c>
      <c r="P93" s="10">
        <v>0.32</v>
      </c>
      <c r="Q93" s="66">
        <f t="shared" si="20"/>
        <v>98.795200000000023</v>
      </c>
      <c r="R93" s="66">
        <f t="shared" si="21"/>
        <v>95.315200000000019</v>
      </c>
      <c r="S93" s="30">
        <f t="shared" si="22"/>
        <v>1.0491506076680317</v>
      </c>
      <c r="T93" s="17" t="str">
        <f t="shared" si="23"/>
        <v>KR08</v>
      </c>
      <c r="U93" s="10">
        <f t="shared" si="24"/>
        <v>55.185321963338467</v>
      </c>
      <c r="V93" s="10">
        <f t="shared" si="25"/>
        <v>1.0491506076680317</v>
      </c>
      <c r="W93" s="10">
        <f t="shared" si="26"/>
        <v>22.997381320083257</v>
      </c>
      <c r="X93" s="10">
        <f t="shared" si="27"/>
        <v>11.294316121667896</v>
      </c>
      <c r="Y93" s="10">
        <f t="shared" si="28"/>
        <v>2.7487745920902431</v>
      </c>
      <c r="Z93" s="10">
        <f t="shared" si="29"/>
        <v>1.6052004297320885</v>
      </c>
      <c r="AA93" s="10">
        <f t="shared" si="30"/>
        <v>0.31474518230040949</v>
      </c>
      <c r="AB93" s="10">
        <f t="shared" si="31"/>
        <v>0.94423554690122857</v>
      </c>
      <c r="AC93" s="10">
        <f t="shared" si="32"/>
        <v>3.6510441146847503</v>
      </c>
      <c r="AD93" s="10">
        <f t="shared" si="33"/>
        <v>0.20983012153360636</v>
      </c>
      <c r="AE93" s="10"/>
      <c r="AF93" s="10"/>
      <c r="AG93" s="10">
        <f t="shared" si="34"/>
        <v>99.999999999999972</v>
      </c>
      <c r="AH93" s="10">
        <f t="shared" si="35"/>
        <v>10.921657825824211</v>
      </c>
      <c r="AI93" s="10">
        <f t="shared" si="36"/>
        <v>0.33572819445377017</v>
      </c>
    </row>
    <row r="94" spans="1:35" x14ac:dyDescent="0.3">
      <c r="A94" s="17" t="s">
        <v>510</v>
      </c>
      <c r="B94" s="17">
        <v>53.8</v>
      </c>
      <c r="C94" s="10">
        <v>0.77</v>
      </c>
      <c r="D94" s="10">
        <v>19.05</v>
      </c>
      <c r="E94" s="10">
        <f t="shared" si="19"/>
        <v>15.698400000000001</v>
      </c>
      <c r="F94" s="10">
        <v>2.37</v>
      </c>
      <c r="G94" s="10">
        <v>1.48</v>
      </c>
      <c r="H94" s="10">
        <v>7.0000000000000007E-2</v>
      </c>
      <c r="I94" s="10">
        <v>0.87</v>
      </c>
      <c r="J94" s="10">
        <v>2.94</v>
      </c>
      <c r="K94" s="10">
        <v>0.05</v>
      </c>
      <c r="L94" s="10">
        <v>2.62</v>
      </c>
      <c r="N94" s="10">
        <v>99.89</v>
      </c>
      <c r="O94" s="10">
        <v>15.21</v>
      </c>
      <c r="P94" s="10">
        <v>0.44</v>
      </c>
      <c r="Q94" s="66">
        <f t="shared" si="20"/>
        <v>99.718400000000017</v>
      </c>
      <c r="R94" s="66">
        <f t="shared" si="21"/>
        <v>97.098400000000012</v>
      </c>
      <c r="S94" s="30">
        <f t="shared" si="22"/>
        <v>1.0298830876718874</v>
      </c>
      <c r="T94" s="17" t="str">
        <f t="shared" si="23"/>
        <v>KR59.2</v>
      </c>
      <c r="U94" s="10">
        <f t="shared" si="24"/>
        <v>55.407710116747538</v>
      </c>
      <c r="V94" s="10">
        <f t="shared" si="25"/>
        <v>0.79300997750735336</v>
      </c>
      <c r="W94" s="10">
        <f t="shared" si="26"/>
        <v>19.619272820149455</v>
      </c>
      <c r="X94" s="10">
        <f t="shared" si="27"/>
        <v>16.167516663508358</v>
      </c>
      <c r="Y94" s="10">
        <f t="shared" si="28"/>
        <v>2.4408229177823735</v>
      </c>
      <c r="Z94" s="10">
        <f t="shared" si="29"/>
        <v>1.5242269697543933</v>
      </c>
      <c r="AA94" s="10">
        <f t="shared" si="30"/>
        <v>7.2091816137032125E-2</v>
      </c>
      <c r="AB94" s="10">
        <f t="shared" si="31"/>
        <v>0.89599828627454203</v>
      </c>
      <c r="AC94" s="10">
        <f t="shared" si="32"/>
        <v>3.0278562777553488</v>
      </c>
      <c r="AD94" s="10">
        <f t="shared" si="33"/>
        <v>5.1494154383594372E-2</v>
      </c>
      <c r="AE94" s="10"/>
      <c r="AF94" s="10"/>
      <c r="AG94" s="10">
        <f t="shared" si="34"/>
        <v>99.999999999999986</v>
      </c>
      <c r="AH94" s="10">
        <f t="shared" si="35"/>
        <v>15.664521763489409</v>
      </c>
      <c r="AI94" s="10">
        <f t="shared" si="36"/>
        <v>0.45314855857563047</v>
      </c>
    </row>
    <row r="95" spans="1:35" x14ac:dyDescent="0.3">
      <c r="A95" s="17" t="s">
        <v>503</v>
      </c>
      <c r="B95" s="17">
        <v>46.3</v>
      </c>
      <c r="C95" s="10">
        <v>0.92</v>
      </c>
      <c r="D95" s="10">
        <v>20.02</v>
      </c>
      <c r="E95" s="10">
        <f t="shared" si="19"/>
        <v>21.1919</v>
      </c>
      <c r="F95" s="10">
        <v>2.36</v>
      </c>
      <c r="G95" s="10">
        <v>0.7</v>
      </c>
      <c r="H95" s="10">
        <v>0.24</v>
      </c>
      <c r="I95" s="10">
        <v>0.97</v>
      </c>
      <c r="J95" s="10">
        <v>3.14</v>
      </c>
      <c r="K95" s="10">
        <v>0.16</v>
      </c>
      <c r="L95" s="10">
        <v>2.8899999999999997</v>
      </c>
      <c r="N95" s="10">
        <v>99.09</v>
      </c>
      <c r="O95" s="10">
        <v>20.87</v>
      </c>
      <c r="P95" s="10">
        <v>0.28999999999999998</v>
      </c>
      <c r="Q95" s="66">
        <f t="shared" si="20"/>
        <v>98.891899999999993</v>
      </c>
      <c r="R95" s="66">
        <f t="shared" si="21"/>
        <v>96.001899999999992</v>
      </c>
      <c r="S95" s="30">
        <f t="shared" si="22"/>
        <v>1.0416460507552456</v>
      </c>
      <c r="T95" s="17" t="str">
        <f t="shared" si="23"/>
        <v>KR33</v>
      </c>
      <c r="U95" s="10">
        <f t="shared" si="24"/>
        <v>48.228212149967867</v>
      </c>
      <c r="V95" s="10">
        <f t="shared" si="25"/>
        <v>0.95831436669482606</v>
      </c>
      <c r="W95" s="10">
        <f t="shared" si="26"/>
        <v>20.853753936120018</v>
      </c>
      <c r="X95" s="10">
        <f t="shared" si="27"/>
        <v>22.074458943000089</v>
      </c>
      <c r="Y95" s="10">
        <f t="shared" si="28"/>
        <v>2.4582846797823796</v>
      </c>
      <c r="Z95" s="10">
        <f t="shared" si="29"/>
        <v>0.72915223552867192</v>
      </c>
      <c r="AA95" s="10">
        <f t="shared" si="30"/>
        <v>0.24999505218125895</v>
      </c>
      <c r="AB95" s="10">
        <f t="shared" si="31"/>
        <v>1.0103966692325883</v>
      </c>
      <c r="AC95" s="10">
        <f t="shared" si="32"/>
        <v>3.2707685993714715</v>
      </c>
      <c r="AD95" s="10">
        <f t="shared" si="33"/>
        <v>0.16666336812083932</v>
      </c>
      <c r="AE95" s="10"/>
      <c r="AF95" s="10"/>
      <c r="AG95" s="10">
        <f t="shared" si="34"/>
        <v>100.00000000000001</v>
      </c>
      <c r="AH95" s="10">
        <f t="shared" si="35"/>
        <v>21.739153079261978</v>
      </c>
      <c r="AI95" s="10">
        <f t="shared" si="36"/>
        <v>0.3020773547190212</v>
      </c>
    </row>
    <row r="96" spans="1:35" x14ac:dyDescent="0.3">
      <c r="A96" s="17" t="s">
        <v>514</v>
      </c>
      <c r="B96" s="17">
        <v>46</v>
      </c>
      <c r="C96" s="10">
        <v>1.06</v>
      </c>
      <c r="D96" s="10">
        <v>22.88</v>
      </c>
      <c r="E96" s="10">
        <f t="shared" si="19"/>
        <v>18.869700000000002</v>
      </c>
      <c r="F96" s="10">
        <v>2.04</v>
      </c>
      <c r="G96" s="10">
        <v>0.73</v>
      </c>
      <c r="H96" s="10">
        <v>0.21</v>
      </c>
      <c r="I96" s="10">
        <v>1.1100000000000001</v>
      </c>
      <c r="J96" s="10">
        <v>3.51</v>
      </c>
      <c r="K96" s="10">
        <v>1.1499999999999999</v>
      </c>
      <c r="L96" s="10">
        <v>3.3200000000000003</v>
      </c>
      <c r="N96" s="10">
        <v>100.27</v>
      </c>
      <c r="O96" s="10">
        <v>18.57</v>
      </c>
      <c r="P96" s="10">
        <v>0.27</v>
      </c>
      <c r="Q96" s="66">
        <f t="shared" si="20"/>
        <v>100.87970000000001</v>
      </c>
      <c r="R96" s="66">
        <f t="shared" si="21"/>
        <v>97.559700000000007</v>
      </c>
      <c r="S96" s="30">
        <f t="shared" si="22"/>
        <v>1.0250134020502317</v>
      </c>
      <c r="T96" s="17" t="str">
        <f t="shared" si="23"/>
        <v>KR69.2</v>
      </c>
      <c r="U96" s="10">
        <f t="shared" si="24"/>
        <v>47.150616494310661</v>
      </c>
      <c r="V96" s="10">
        <f t="shared" si="25"/>
        <v>1.0865142061732458</v>
      </c>
      <c r="W96" s="10">
        <f t="shared" si="26"/>
        <v>23.452306638909302</v>
      </c>
      <c r="X96" s="10">
        <f t="shared" si="27"/>
        <v>19.341695392667258</v>
      </c>
      <c r="Y96" s="10">
        <f t="shared" si="28"/>
        <v>2.0910273401824728</v>
      </c>
      <c r="Z96" s="10">
        <f t="shared" si="29"/>
        <v>0.74825978349666911</v>
      </c>
      <c r="AA96" s="10">
        <f t="shared" si="30"/>
        <v>0.21525281443054867</v>
      </c>
      <c r="AB96" s="10">
        <f t="shared" si="31"/>
        <v>1.1377648762757573</v>
      </c>
      <c r="AC96" s="10">
        <f t="shared" si="32"/>
        <v>3.5977970411963129</v>
      </c>
      <c r="AD96" s="10">
        <f t="shared" si="33"/>
        <v>1.1787654123577664</v>
      </c>
      <c r="AE96" s="10"/>
      <c r="AF96" s="10"/>
      <c r="AG96" s="10">
        <f t="shared" si="34"/>
        <v>99.999999999999986</v>
      </c>
      <c r="AH96" s="10">
        <f t="shared" si="35"/>
        <v>19.034498876072803</v>
      </c>
      <c r="AI96" s="10">
        <f t="shared" si="36"/>
        <v>0.27675361855356256</v>
      </c>
    </row>
    <row r="97" spans="1:35" x14ac:dyDescent="0.3">
      <c r="A97" s="17" t="s">
        <v>515</v>
      </c>
      <c r="B97" s="17">
        <v>52.6</v>
      </c>
      <c r="C97" s="10">
        <v>0.98</v>
      </c>
      <c r="D97" s="10">
        <v>21.59</v>
      </c>
      <c r="E97" s="10">
        <f t="shared" si="19"/>
        <v>12.155099999999999</v>
      </c>
      <c r="F97" s="10">
        <v>1.95</v>
      </c>
      <c r="G97" s="10">
        <v>2.15</v>
      </c>
      <c r="H97" s="10">
        <v>0.26</v>
      </c>
      <c r="I97" s="10">
        <v>0.84</v>
      </c>
      <c r="J97" s="10">
        <v>3.31</v>
      </c>
      <c r="K97" s="10">
        <v>0.2</v>
      </c>
      <c r="L97" s="10">
        <v>3.4</v>
      </c>
      <c r="N97" s="10">
        <v>99.77</v>
      </c>
      <c r="O97" s="10">
        <v>11.7</v>
      </c>
      <c r="P97" s="10">
        <v>0.41</v>
      </c>
      <c r="Q97" s="66">
        <f t="shared" si="20"/>
        <v>99.435100000000034</v>
      </c>
      <c r="R97" s="66">
        <f t="shared" si="21"/>
        <v>96.035100000000028</v>
      </c>
      <c r="S97" s="30">
        <f t="shared" si="22"/>
        <v>1.04128594649248</v>
      </c>
      <c r="T97" s="17" t="str">
        <f t="shared" si="23"/>
        <v>KR71</v>
      </c>
      <c r="U97" s="10">
        <f t="shared" si="24"/>
        <v>54.771640785504445</v>
      </c>
      <c r="V97" s="10">
        <f t="shared" si="25"/>
        <v>1.0204602275626304</v>
      </c>
      <c r="W97" s="10">
        <f t="shared" si="26"/>
        <v>22.481363584772641</v>
      </c>
      <c r="X97" s="10">
        <f t="shared" si="27"/>
        <v>12.656934808210742</v>
      </c>
      <c r="Y97" s="10">
        <f t="shared" si="28"/>
        <v>2.0305075956603358</v>
      </c>
      <c r="Z97" s="10">
        <f t="shared" si="29"/>
        <v>2.2387647849588319</v>
      </c>
      <c r="AA97" s="10">
        <f t="shared" si="30"/>
        <v>0.27073434608804481</v>
      </c>
      <c r="AB97" s="10">
        <f t="shared" si="31"/>
        <v>0.87468019505368311</v>
      </c>
      <c r="AC97" s="10">
        <f t="shared" si="32"/>
        <v>3.4466564828901087</v>
      </c>
      <c r="AD97" s="10">
        <f t="shared" si="33"/>
        <v>0.20825718929849601</v>
      </c>
      <c r="AE97" s="10"/>
      <c r="AF97" s="10"/>
      <c r="AG97" s="10">
        <f t="shared" si="34"/>
        <v>99.999999999999972</v>
      </c>
      <c r="AH97" s="10">
        <f t="shared" si="35"/>
        <v>12.183045573962016</v>
      </c>
      <c r="AI97" s="10">
        <f t="shared" si="36"/>
        <v>0.42692723806191674</v>
      </c>
    </row>
    <row r="98" spans="1:35" x14ac:dyDescent="0.3">
      <c r="A98" s="17" t="s">
        <v>519</v>
      </c>
      <c r="B98" s="17">
        <v>50</v>
      </c>
      <c r="C98" s="10">
        <v>1.1100000000000001</v>
      </c>
      <c r="D98" s="10">
        <v>21.84</v>
      </c>
      <c r="E98" s="10">
        <f t="shared" si="19"/>
        <v>14.4674</v>
      </c>
      <c r="F98" s="10">
        <v>1.93</v>
      </c>
      <c r="G98" s="10">
        <v>1.54</v>
      </c>
      <c r="H98" s="10">
        <v>7.0000000000000007E-2</v>
      </c>
      <c r="I98" s="10">
        <v>0.91</v>
      </c>
      <c r="J98" s="10">
        <v>3.36</v>
      </c>
      <c r="K98" s="10">
        <v>7.0000000000000007E-2</v>
      </c>
      <c r="L98" s="10">
        <v>3.48</v>
      </c>
      <c r="N98" s="10">
        <v>99.01</v>
      </c>
      <c r="O98" s="10">
        <v>14.09</v>
      </c>
      <c r="P98" s="10">
        <v>0.34</v>
      </c>
      <c r="Q98" s="66">
        <f t="shared" si="20"/>
        <v>98.7774</v>
      </c>
      <c r="R98" s="66">
        <f t="shared" si="21"/>
        <v>95.297399999999996</v>
      </c>
      <c r="S98" s="30">
        <f t="shared" si="22"/>
        <v>1.0493465718896844</v>
      </c>
      <c r="T98" s="17" t="str">
        <f t="shared" si="23"/>
        <v>KR81</v>
      </c>
      <c r="U98" s="10">
        <f t="shared" si="24"/>
        <v>52.467328594484222</v>
      </c>
      <c r="V98" s="10">
        <f t="shared" si="25"/>
        <v>1.1647746947975497</v>
      </c>
      <c r="W98" s="10">
        <f t="shared" si="26"/>
        <v>22.917729130070708</v>
      </c>
      <c r="X98" s="10">
        <f t="shared" si="27"/>
        <v>15.181316594156819</v>
      </c>
      <c r="Y98" s="10">
        <f t="shared" si="28"/>
        <v>2.0252388837470909</v>
      </c>
      <c r="Z98" s="10">
        <f t="shared" si="29"/>
        <v>1.615993720710114</v>
      </c>
      <c r="AA98" s="10">
        <f t="shared" si="30"/>
        <v>7.345426003227791E-2</v>
      </c>
      <c r="AB98" s="10">
        <f t="shared" si="31"/>
        <v>0.95490538041961281</v>
      </c>
      <c r="AC98" s="10">
        <f t="shared" si="32"/>
        <v>3.5258044815493395</v>
      </c>
      <c r="AD98" s="10">
        <f t="shared" si="33"/>
        <v>7.345426003227791E-2</v>
      </c>
      <c r="AE98" s="10"/>
      <c r="AF98" s="10"/>
      <c r="AG98" s="10">
        <f t="shared" si="34"/>
        <v>100.00000000000003</v>
      </c>
      <c r="AH98" s="10">
        <f t="shared" si="35"/>
        <v>14.785293197925652</v>
      </c>
      <c r="AI98" s="10">
        <f t="shared" si="36"/>
        <v>0.35677783444249273</v>
      </c>
    </row>
    <row r="99" spans="1:35" x14ac:dyDescent="0.3">
      <c r="A99" s="17" t="s">
        <v>478</v>
      </c>
      <c r="B99" s="17">
        <v>50</v>
      </c>
      <c r="C99" s="10">
        <v>1</v>
      </c>
      <c r="D99" s="10">
        <v>22.5</v>
      </c>
      <c r="E99" s="10">
        <f t="shared" si="19"/>
        <v>12.783200000000001</v>
      </c>
      <c r="F99" s="10">
        <v>1.91</v>
      </c>
      <c r="G99" s="10">
        <v>1.45</v>
      </c>
      <c r="H99" s="10">
        <v>0.34</v>
      </c>
      <c r="I99" s="10">
        <v>1.01</v>
      </c>
      <c r="J99" s="10">
        <v>3.62</v>
      </c>
      <c r="K99" s="10">
        <v>0.24</v>
      </c>
      <c r="L99" s="10">
        <v>3.9099999999999997</v>
      </c>
      <c r="N99" s="10">
        <v>99.55</v>
      </c>
      <c r="O99" s="10">
        <v>12.65</v>
      </c>
      <c r="P99" s="10">
        <v>0.12</v>
      </c>
      <c r="Q99" s="66">
        <f t="shared" si="20"/>
        <v>98.763199999999998</v>
      </c>
      <c r="R99" s="66">
        <f t="shared" si="21"/>
        <v>94.853200000000001</v>
      </c>
      <c r="S99" s="30">
        <f t="shared" si="22"/>
        <v>1.0542606891491273</v>
      </c>
      <c r="T99" s="17" t="str">
        <f t="shared" si="23"/>
        <v>KR7.3</v>
      </c>
      <c r="U99" s="10">
        <f t="shared" si="24"/>
        <v>52.713034457456367</v>
      </c>
      <c r="V99" s="10">
        <f t="shared" si="25"/>
        <v>1.0542606891491273</v>
      </c>
      <c r="W99" s="10">
        <f t="shared" si="26"/>
        <v>23.720865505855365</v>
      </c>
      <c r="X99" s="10">
        <f t="shared" si="27"/>
        <v>13.476825241531126</v>
      </c>
      <c r="Y99" s="10">
        <f t="shared" si="28"/>
        <v>2.013637916274833</v>
      </c>
      <c r="Z99" s="10">
        <f t="shared" si="29"/>
        <v>1.5286779992662345</v>
      </c>
      <c r="AA99" s="10">
        <f t="shared" si="30"/>
        <v>0.35844863431070328</v>
      </c>
      <c r="AB99" s="10">
        <f t="shared" si="31"/>
        <v>1.0648032960406186</v>
      </c>
      <c r="AC99" s="10">
        <f t="shared" si="32"/>
        <v>3.8164236947198411</v>
      </c>
      <c r="AD99" s="10">
        <f t="shared" si="33"/>
        <v>0.25302256539579054</v>
      </c>
      <c r="AE99" s="10"/>
      <c r="AF99" s="10"/>
      <c r="AG99" s="10">
        <f t="shared" si="34"/>
        <v>100.00000000000003</v>
      </c>
      <c r="AH99" s="10">
        <f t="shared" si="35"/>
        <v>13.33639771773646</v>
      </c>
      <c r="AI99" s="10">
        <f t="shared" si="36"/>
        <v>0.12651128269789527</v>
      </c>
    </row>
    <row r="100" spans="1:35" x14ac:dyDescent="0.3">
      <c r="A100" s="17" t="s">
        <v>482</v>
      </c>
      <c r="B100" s="17">
        <v>53</v>
      </c>
      <c r="C100" s="10">
        <v>0.99</v>
      </c>
      <c r="D100" s="10">
        <v>21.63</v>
      </c>
      <c r="E100" s="10">
        <f t="shared" si="19"/>
        <v>11.9353</v>
      </c>
      <c r="F100" s="10">
        <v>1.7</v>
      </c>
      <c r="G100" s="10">
        <v>1.72</v>
      </c>
      <c r="H100" s="10">
        <v>0.28999999999999998</v>
      </c>
      <c r="I100" s="10">
        <v>0.92</v>
      </c>
      <c r="J100" s="10">
        <v>3.22</v>
      </c>
      <c r="K100" s="10">
        <v>0.21</v>
      </c>
      <c r="L100" s="10">
        <v>3.52</v>
      </c>
      <c r="N100" s="10">
        <v>99.42</v>
      </c>
      <c r="O100" s="10">
        <v>11.68</v>
      </c>
      <c r="P100" s="10">
        <v>0.23</v>
      </c>
      <c r="Q100" s="66">
        <f t="shared" si="20"/>
        <v>99.135300000000001</v>
      </c>
      <c r="R100" s="66">
        <f t="shared" si="21"/>
        <v>95.615300000000005</v>
      </c>
      <c r="S100" s="30">
        <f t="shared" si="22"/>
        <v>1.0458577236069959</v>
      </c>
      <c r="T100" s="17" t="str">
        <f t="shared" si="23"/>
        <v>KR10.1</v>
      </c>
      <c r="U100" s="10">
        <f t="shared" si="24"/>
        <v>55.430459351170782</v>
      </c>
      <c r="V100" s="10">
        <f t="shared" si="25"/>
        <v>1.035399146370926</v>
      </c>
      <c r="W100" s="10">
        <f t="shared" si="26"/>
        <v>22.621902561619322</v>
      </c>
      <c r="X100" s="10">
        <f t="shared" si="27"/>
        <v>12.482625688566579</v>
      </c>
      <c r="Y100" s="10">
        <f t="shared" si="28"/>
        <v>1.777958130131893</v>
      </c>
      <c r="Z100" s="10">
        <f t="shared" si="29"/>
        <v>1.798875284604033</v>
      </c>
      <c r="AA100" s="10">
        <f t="shared" si="30"/>
        <v>0.30329873984602879</v>
      </c>
      <c r="AB100" s="10">
        <f t="shared" si="31"/>
        <v>0.9621891057184363</v>
      </c>
      <c r="AC100" s="10">
        <f t="shared" si="32"/>
        <v>3.3676618700145271</v>
      </c>
      <c r="AD100" s="10">
        <f t="shared" si="33"/>
        <v>0.21963012195746914</v>
      </c>
      <c r="AE100" s="10"/>
      <c r="AF100" s="10"/>
      <c r="AG100" s="10">
        <f t="shared" si="34"/>
        <v>100</v>
      </c>
      <c r="AH100" s="10">
        <f t="shared" si="35"/>
        <v>12.215618211729712</v>
      </c>
      <c r="AI100" s="10">
        <f t="shared" si="36"/>
        <v>0.24054727642960907</v>
      </c>
    </row>
    <row r="101" spans="1:35" x14ac:dyDescent="0.3">
      <c r="A101" s="17" t="s">
        <v>484</v>
      </c>
      <c r="B101" s="17">
        <v>52.9</v>
      </c>
      <c r="C101" s="10">
        <v>0.96</v>
      </c>
      <c r="D101" s="10">
        <v>21.75</v>
      </c>
      <c r="E101" s="10">
        <f t="shared" si="19"/>
        <v>12.9598</v>
      </c>
      <c r="F101" s="10">
        <v>1.6</v>
      </c>
      <c r="G101" s="10">
        <v>1.58</v>
      </c>
      <c r="H101" s="10">
        <v>0.32</v>
      </c>
      <c r="I101" s="10">
        <v>0.93</v>
      </c>
      <c r="J101" s="10">
        <v>3.3</v>
      </c>
      <c r="K101" s="10">
        <v>0.23</v>
      </c>
      <c r="L101" s="10">
        <v>3.55</v>
      </c>
      <c r="N101" s="10">
        <v>100.31</v>
      </c>
      <c r="O101" s="10">
        <v>12.76</v>
      </c>
      <c r="P101" s="10">
        <v>0.18</v>
      </c>
      <c r="Q101" s="66">
        <f t="shared" si="20"/>
        <v>100.07979999999999</v>
      </c>
      <c r="R101" s="66">
        <f t="shared" si="21"/>
        <v>96.529799999999994</v>
      </c>
      <c r="S101" s="30">
        <f t="shared" si="22"/>
        <v>1.0359495202517772</v>
      </c>
      <c r="T101" s="17" t="str">
        <f t="shared" si="23"/>
        <v>KR11</v>
      </c>
      <c r="U101" s="10">
        <f t="shared" si="24"/>
        <v>54.801729621319012</v>
      </c>
      <c r="V101" s="10">
        <f t="shared" si="25"/>
        <v>0.99451153944170612</v>
      </c>
      <c r="W101" s="10">
        <f t="shared" si="26"/>
        <v>22.531902065476153</v>
      </c>
      <c r="X101" s="10">
        <f t="shared" si="27"/>
        <v>13.425698592558982</v>
      </c>
      <c r="Y101" s="10">
        <f t="shared" si="28"/>
        <v>1.6575192324028436</v>
      </c>
      <c r="Z101" s="10">
        <f t="shared" si="29"/>
        <v>1.636800241997808</v>
      </c>
      <c r="AA101" s="10">
        <f t="shared" si="30"/>
        <v>0.33150384648056874</v>
      </c>
      <c r="AB101" s="10">
        <f t="shared" si="31"/>
        <v>0.9634330538341529</v>
      </c>
      <c r="AC101" s="10">
        <f t="shared" si="32"/>
        <v>3.4186334168308647</v>
      </c>
      <c r="AD101" s="10">
        <f t="shared" si="33"/>
        <v>0.23826838965790878</v>
      </c>
      <c r="AE101" s="10"/>
      <c r="AF101" s="10"/>
      <c r="AG101" s="10">
        <f t="shared" si="34"/>
        <v>100.00000000000001</v>
      </c>
      <c r="AH101" s="10">
        <f t="shared" si="35"/>
        <v>13.218715878412677</v>
      </c>
      <c r="AI101" s="10">
        <f t="shared" si="36"/>
        <v>0.1864709136453199</v>
      </c>
    </row>
    <row r="102" spans="1:35" x14ac:dyDescent="0.3">
      <c r="A102" s="17" t="s">
        <v>494</v>
      </c>
      <c r="B102" s="17">
        <v>52.6</v>
      </c>
      <c r="C102" s="10">
        <v>0.99</v>
      </c>
      <c r="D102" s="10">
        <v>21.75</v>
      </c>
      <c r="E102" s="10">
        <f t="shared" si="19"/>
        <v>12.5807</v>
      </c>
      <c r="F102" s="10">
        <v>1.6</v>
      </c>
      <c r="G102" s="10">
        <v>1.3</v>
      </c>
      <c r="H102" s="10">
        <v>0.28000000000000003</v>
      </c>
      <c r="I102" s="10">
        <v>0.93</v>
      </c>
      <c r="J102" s="10">
        <v>3.43</v>
      </c>
      <c r="K102" s="10">
        <v>0.2</v>
      </c>
      <c r="L102" s="10">
        <v>3.61</v>
      </c>
      <c r="N102" s="10">
        <v>99.44</v>
      </c>
      <c r="O102" s="10">
        <v>12.17</v>
      </c>
      <c r="P102" s="10">
        <v>0.37</v>
      </c>
      <c r="Q102" s="66">
        <f t="shared" si="20"/>
        <v>99.270700000000019</v>
      </c>
      <c r="R102" s="66">
        <f t="shared" si="21"/>
        <v>95.66070000000002</v>
      </c>
      <c r="S102" s="30">
        <f t="shared" si="22"/>
        <v>1.0453613657437169</v>
      </c>
      <c r="T102" s="17" t="str">
        <f t="shared" si="23"/>
        <v>KR21.2</v>
      </c>
      <c r="U102" s="10">
        <f t="shared" si="24"/>
        <v>54.986007838119505</v>
      </c>
      <c r="V102" s="10">
        <f t="shared" si="25"/>
        <v>1.0349077520862797</v>
      </c>
      <c r="W102" s="10">
        <f t="shared" si="26"/>
        <v>22.73660970492584</v>
      </c>
      <c r="X102" s="10">
        <f t="shared" si="27"/>
        <v>13.151377734011978</v>
      </c>
      <c r="Y102" s="10">
        <f t="shared" si="28"/>
        <v>1.6725781851899471</v>
      </c>
      <c r="Z102" s="10">
        <f t="shared" si="29"/>
        <v>1.358969775466832</v>
      </c>
      <c r="AA102" s="10">
        <f t="shared" si="30"/>
        <v>0.29270118240824072</v>
      </c>
      <c r="AB102" s="10">
        <f t="shared" si="31"/>
        <v>0.9721860701416567</v>
      </c>
      <c r="AC102" s="10">
        <f t="shared" si="32"/>
        <v>3.5855894845009488</v>
      </c>
      <c r="AD102" s="10">
        <f t="shared" si="33"/>
        <v>0.20907227314874338</v>
      </c>
      <c r="AE102" s="10"/>
      <c r="AF102" s="10"/>
      <c r="AG102" s="10">
        <f t="shared" si="34"/>
        <v>99.999999999999957</v>
      </c>
      <c r="AH102" s="10">
        <f t="shared" si="35"/>
        <v>12.722047821101034</v>
      </c>
      <c r="AI102" s="10">
        <f t="shared" si="36"/>
        <v>0.38678370532517525</v>
      </c>
    </row>
    <row r="103" spans="1:35" x14ac:dyDescent="0.3">
      <c r="A103" s="17" t="s">
        <v>517</v>
      </c>
      <c r="B103" s="17">
        <v>49.7</v>
      </c>
      <c r="C103" s="10">
        <v>1.01</v>
      </c>
      <c r="D103" s="10">
        <v>22.65</v>
      </c>
      <c r="E103" s="10">
        <f t="shared" si="19"/>
        <v>14.4084</v>
      </c>
      <c r="F103" s="10">
        <v>1.57</v>
      </c>
      <c r="G103" s="10">
        <v>1.39</v>
      </c>
      <c r="H103" s="10">
        <v>0.08</v>
      </c>
      <c r="I103" s="10">
        <v>1.06</v>
      </c>
      <c r="J103" s="10">
        <v>3.58</v>
      </c>
      <c r="K103" s="10">
        <v>0.06</v>
      </c>
      <c r="L103" s="10">
        <v>3.5700000000000003</v>
      </c>
      <c r="N103" s="10">
        <v>99.31</v>
      </c>
      <c r="O103" s="10">
        <v>13.92</v>
      </c>
      <c r="P103" s="10">
        <v>0.44</v>
      </c>
      <c r="Q103" s="66">
        <f t="shared" si="20"/>
        <v>99.078399999999988</v>
      </c>
      <c r="R103" s="66">
        <f t="shared" si="21"/>
        <v>95.508399999999995</v>
      </c>
      <c r="S103" s="30">
        <f t="shared" si="22"/>
        <v>1.0470283242102265</v>
      </c>
      <c r="T103" s="17" t="str">
        <f t="shared" si="23"/>
        <v>KR74.2</v>
      </c>
      <c r="U103" s="10">
        <f t="shared" si="24"/>
        <v>52.037307713248261</v>
      </c>
      <c r="V103" s="10">
        <f t="shared" si="25"/>
        <v>1.0574986074523287</v>
      </c>
      <c r="W103" s="10">
        <f t="shared" si="26"/>
        <v>23.71519154336163</v>
      </c>
      <c r="X103" s="10">
        <f t="shared" si="27"/>
        <v>15.086002906550627</v>
      </c>
      <c r="Y103" s="10">
        <f t="shared" si="28"/>
        <v>1.6438344690100557</v>
      </c>
      <c r="Z103" s="10">
        <f t="shared" si="29"/>
        <v>1.4553693706522148</v>
      </c>
      <c r="AA103" s="10">
        <f t="shared" si="30"/>
        <v>8.3762265936818125E-2</v>
      </c>
      <c r="AB103" s="10">
        <f t="shared" si="31"/>
        <v>1.1098500236628401</v>
      </c>
      <c r="AC103" s="10">
        <f t="shared" si="32"/>
        <v>3.7483614006726111</v>
      </c>
      <c r="AD103" s="10">
        <f t="shared" si="33"/>
        <v>6.2821699452613594E-2</v>
      </c>
      <c r="AE103" s="10"/>
      <c r="AF103" s="10"/>
      <c r="AG103" s="10">
        <f t="shared" si="34"/>
        <v>100.00000000000001</v>
      </c>
      <c r="AH103" s="10">
        <f t="shared" si="35"/>
        <v>14.574634273006353</v>
      </c>
      <c r="AI103" s="10">
        <f t="shared" si="36"/>
        <v>0.46069246265249969</v>
      </c>
    </row>
    <row r="104" spans="1:35" x14ac:dyDescent="0.3">
      <c r="A104" s="17" t="s">
        <v>485</v>
      </c>
      <c r="B104" s="17">
        <v>51.8</v>
      </c>
      <c r="C104" s="10">
        <v>0.95</v>
      </c>
      <c r="D104" s="10">
        <v>21.46</v>
      </c>
      <c r="E104" s="10">
        <f t="shared" si="19"/>
        <v>13.644299999999999</v>
      </c>
      <c r="F104" s="10">
        <v>1.54</v>
      </c>
      <c r="G104" s="10">
        <v>1.57</v>
      </c>
      <c r="H104" s="10">
        <v>0.3</v>
      </c>
      <c r="I104" s="10">
        <v>0.9</v>
      </c>
      <c r="J104" s="10">
        <v>3.28</v>
      </c>
      <c r="K104" s="10">
        <v>0.22</v>
      </c>
      <c r="L104" s="10">
        <v>3.5799999999999996</v>
      </c>
      <c r="N104" s="10">
        <v>99.52</v>
      </c>
      <c r="O104" s="10">
        <v>13.5</v>
      </c>
      <c r="P104" s="10">
        <v>0.13</v>
      </c>
      <c r="Q104" s="66">
        <f t="shared" si="20"/>
        <v>99.24430000000001</v>
      </c>
      <c r="R104" s="66">
        <f t="shared" si="21"/>
        <v>95.664300000000011</v>
      </c>
      <c r="S104" s="30">
        <f t="shared" si="22"/>
        <v>1.0453220271302877</v>
      </c>
      <c r="T104" s="17" t="str">
        <f t="shared" si="23"/>
        <v>KR12</v>
      </c>
      <c r="U104" s="10">
        <f t="shared" si="24"/>
        <v>54.1476810053489</v>
      </c>
      <c r="V104" s="10">
        <f t="shared" si="25"/>
        <v>0.99305592577377322</v>
      </c>
      <c r="W104" s="10">
        <f t="shared" si="26"/>
        <v>22.432610702215975</v>
      </c>
      <c r="X104" s="10">
        <f t="shared" si="27"/>
        <v>14.262687334773783</v>
      </c>
      <c r="Y104" s="10">
        <f t="shared" si="28"/>
        <v>1.609795921780643</v>
      </c>
      <c r="Z104" s="10">
        <f t="shared" si="29"/>
        <v>1.6411555825945516</v>
      </c>
      <c r="AA104" s="10">
        <f t="shared" si="30"/>
        <v>0.3135966081390863</v>
      </c>
      <c r="AB104" s="10">
        <f t="shared" si="31"/>
        <v>0.94078982441725889</v>
      </c>
      <c r="AC104" s="10">
        <f t="shared" si="32"/>
        <v>3.4286562489873433</v>
      </c>
      <c r="AD104" s="10">
        <f t="shared" si="33"/>
        <v>0.2299708459686633</v>
      </c>
      <c r="AE104" s="10"/>
      <c r="AF104" s="10"/>
      <c r="AG104" s="10">
        <f t="shared" si="34"/>
        <v>99.999999999999986</v>
      </c>
      <c r="AH104" s="10">
        <f t="shared" si="35"/>
        <v>14.111847366258884</v>
      </c>
      <c r="AI104" s="10">
        <f t="shared" si="36"/>
        <v>0.13589186352693741</v>
      </c>
    </row>
    <row r="105" spans="1:35" x14ac:dyDescent="0.3">
      <c r="A105" s="17" t="s">
        <v>518</v>
      </c>
      <c r="B105" s="17">
        <v>51.6</v>
      </c>
      <c r="C105" s="10">
        <v>0.84</v>
      </c>
      <c r="D105" s="10">
        <v>20.25</v>
      </c>
      <c r="E105" s="10">
        <f t="shared" si="19"/>
        <v>15.983000000000001</v>
      </c>
      <c r="F105" s="10">
        <v>1.5</v>
      </c>
      <c r="G105" s="10">
        <v>2.14</v>
      </c>
      <c r="H105" s="10">
        <v>0.27</v>
      </c>
      <c r="I105" s="10">
        <v>0.9</v>
      </c>
      <c r="J105" s="10">
        <v>3.1</v>
      </c>
      <c r="K105" s="10">
        <v>0.22</v>
      </c>
      <c r="L105" s="10">
        <v>3.53</v>
      </c>
      <c r="N105" s="10">
        <v>100.71</v>
      </c>
      <c r="O105" s="10">
        <v>15.65</v>
      </c>
      <c r="P105" s="10">
        <v>0.3</v>
      </c>
      <c r="Q105" s="66">
        <f t="shared" si="20"/>
        <v>100.333</v>
      </c>
      <c r="R105" s="66">
        <f t="shared" si="21"/>
        <v>96.802999999999997</v>
      </c>
      <c r="S105" s="30">
        <f t="shared" si="22"/>
        <v>1.0330258359761577</v>
      </c>
      <c r="T105" s="17" t="str">
        <f t="shared" si="23"/>
        <v>KR79</v>
      </c>
      <c r="U105" s="10">
        <f t="shared" si="24"/>
        <v>53.304133136369742</v>
      </c>
      <c r="V105" s="10">
        <f t="shared" si="25"/>
        <v>0.86774170221997249</v>
      </c>
      <c r="W105" s="10">
        <f t="shared" si="26"/>
        <v>20.918773178517192</v>
      </c>
      <c r="X105" s="10">
        <f t="shared" si="27"/>
        <v>16.510851936406929</v>
      </c>
      <c r="Y105" s="10">
        <f t="shared" si="28"/>
        <v>1.5495387539642365</v>
      </c>
      <c r="Z105" s="10">
        <f t="shared" si="29"/>
        <v>2.2106752889889778</v>
      </c>
      <c r="AA105" s="10">
        <f t="shared" si="30"/>
        <v>0.27891697571356261</v>
      </c>
      <c r="AB105" s="10">
        <f t="shared" si="31"/>
        <v>0.92972325237854192</v>
      </c>
      <c r="AC105" s="10">
        <f t="shared" si="32"/>
        <v>3.2023800915260892</v>
      </c>
      <c r="AD105" s="10">
        <f t="shared" si="33"/>
        <v>0.22726568391475468</v>
      </c>
      <c r="AE105" s="10"/>
      <c r="AF105" s="10"/>
      <c r="AG105" s="10">
        <f t="shared" si="34"/>
        <v>100</v>
      </c>
      <c r="AH105" s="10">
        <f t="shared" si="35"/>
        <v>16.166854333026869</v>
      </c>
      <c r="AI105" s="10">
        <f t="shared" si="36"/>
        <v>0.30990775079284733</v>
      </c>
    </row>
    <row r="106" spans="1:35" x14ac:dyDescent="0.3">
      <c r="A106" s="17" t="s">
        <v>483</v>
      </c>
      <c r="B106" s="17">
        <v>53.4</v>
      </c>
      <c r="C106" s="10">
        <v>0.94</v>
      </c>
      <c r="D106" s="10">
        <v>20.91</v>
      </c>
      <c r="E106" s="10">
        <f t="shared" si="19"/>
        <v>12.625299999999999</v>
      </c>
      <c r="F106" s="10">
        <v>1.48</v>
      </c>
      <c r="G106" s="10">
        <v>1.87</v>
      </c>
      <c r="H106" s="10">
        <v>0.31</v>
      </c>
      <c r="I106" s="10">
        <v>0.93</v>
      </c>
      <c r="J106" s="10">
        <v>3.28</v>
      </c>
      <c r="K106" s="10">
        <v>0.22</v>
      </c>
      <c r="L106" s="10">
        <v>3.6999999999999997</v>
      </c>
      <c r="N106" s="10">
        <v>99.95</v>
      </c>
      <c r="O106" s="10">
        <v>12.37</v>
      </c>
      <c r="P106" s="10">
        <v>0.23</v>
      </c>
      <c r="Q106" s="66">
        <f t="shared" si="20"/>
        <v>99.665300000000016</v>
      </c>
      <c r="R106" s="66">
        <f t="shared" si="21"/>
        <v>95.965300000000013</v>
      </c>
      <c r="S106" s="30">
        <f t="shared" si="22"/>
        <v>1.042043321909065</v>
      </c>
      <c r="T106" s="17" t="str">
        <f t="shared" si="23"/>
        <v>KR10.2</v>
      </c>
      <c r="U106" s="10">
        <f t="shared" si="24"/>
        <v>55.645113389944072</v>
      </c>
      <c r="V106" s="10">
        <f t="shared" si="25"/>
        <v>0.97952072259452105</v>
      </c>
      <c r="W106" s="10">
        <f t="shared" si="26"/>
        <v>21.789125861118549</v>
      </c>
      <c r="X106" s="10">
        <f t="shared" si="27"/>
        <v>13.156109552098517</v>
      </c>
      <c r="Y106" s="10">
        <f t="shared" si="28"/>
        <v>1.5422241164254162</v>
      </c>
      <c r="Z106" s="10">
        <f t="shared" si="29"/>
        <v>1.9486210119699516</v>
      </c>
      <c r="AA106" s="10">
        <f t="shared" si="30"/>
        <v>0.32303342979181016</v>
      </c>
      <c r="AB106" s="10">
        <f t="shared" si="31"/>
        <v>0.96910028937543047</v>
      </c>
      <c r="AC106" s="10">
        <f t="shared" si="32"/>
        <v>3.417902095861733</v>
      </c>
      <c r="AD106" s="10">
        <f t="shared" si="33"/>
        <v>0.2292495308199943</v>
      </c>
      <c r="AE106" s="10"/>
      <c r="AF106" s="10"/>
      <c r="AG106" s="10">
        <f t="shared" si="34"/>
        <v>99.999999999999986</v>
      </c>
      <c r="AH106" s="10">
        <f t="shared" si="35"/>
        <v>12.890075892015133</v>
      </c>
      <c r="AI106" s="10">
        <f t="shared" si="36"/>
        <v>0.23966996403908497</v>
      </c>
    </row>
    <row r="107" spans="1:35" x14ac:dyDescent="0.3">
      <c r="A107" s="17" t="s">
        <v>487</v>
      </c>
      <c r="B107" s="17">
        <v>51.3</v>
      </c>
      <c r="C107" s="10">
        <v>0.95</v>
      </c>
      <c r="D107" s="10">
        <v>21.25</v>
      </c>
      <c r="E107" s="10">
        <f t="shared" si="19"/>
        <v>13.562199999999999</v>
      </c>
      <c r="F107" s="10">
        <v>1.42</v>
      </c>
      <c r="G107" s="10">
        <v>1.72</v>
      </c>
      <c r="H107" s="10">
        <v>0.11</v>
      </c>
      <c r="I107" s="10">
        <v>0.9</v>
      </c>
      <c r="J107" s="10">
        <v>3.27</v>
      </c>
      <c r="K107" s="10">
        <v>0.11</v>
      </c>
      <c r="L107" s="10">
        <v>3.59</v>
      </c>
      <c r="N107" s="10">
        <v>99.14</v>
      </c>
      <c r="O107" s="10">
        <v>13.54</v>
      </c>
      <c r="P107" s="10">
        <v>0.02</v>
      </c>
      <c r="Q107" s="66">
        <f t="shared" si="20"/>
        <v>98.182200000000009</v>
      </c>
      <c r="R107" s="66">
        <f t="shared" si="21"/>
        <v>94.592200000000005</v>
      </c>
      <c r="S107" s="30">
        <f t="shared" si="22"/>
        <v>1.0571696186366317</v>
      </c>
      <c r="T107" s="17" t="str">
        <f t="shared" si="23"/>
        <v>KR16</v>
      </c>
      <c r="U107" s="10">
        <f t="shared" si="24"/>
        <v>54.232801436059205</v>
      </c>
      <c r="V107" s="10">
        <f t="shared" si="25"/>
        <v>1.0043111377048002</v>
      </c>
      <c r="W107" s="10">
        <f t="shared" si="26"/>
        <v>22.464854396028425</v>
      </c>
      <c r="X107" s="10">
        <f t="shared" si="27"/>
        <v>14.337545801873725</v>
      </c>
      <c r="Y107" s="10">
        <f t="shared" si="28"/>
        <v>1.5011808584640169</v>
      </c>
      <c r="Z107" s="10">
        <f t="shared" si="29"/>
        <v>1.8183317440550066</v>
      </c>
      <c r="AA107" s="10">
        <f t="shared" si="30"/>
        <v>0.11628865805002948</v>
      </c>
      <c r="AB107" s="10">
        <f t="shared" si="31"/>
        <v>0.95145265677296853</v>
      </c>
      <c r="AC107" s="10">
        <f t="shared" si="32"/>
        <v>3.4569446529417855</v>
      </c>
      <c r="AD107" s="10">
        <f t="shared" si="33"/>
        <v>0.11628865805002948</v>
      </c>
      <c r="AE107" s="10"/>
      <c r="AF107" s="10"/>
      <c r="AG107" s="10">
        <f t="shared" si="34"/>
        <v>99.999999999999986</v>
      </c>
      <c r="AH107" s="10">
        <f t="shared" si="35"/>
        <v>14.314076636339992</v>
      </c>
      <c r="AI107" s="10">
        <f t="shared" si="36"/>
        <v>2.1143392372732633E-2</v>
      </c>
    </row>
    <row r="108" spans="1:35" x14ac:dyDescent="0.3">
      <c r="A108" s="17" t="s">
        <v>520</v>
      </c>
      <c r="B108" s="17">
        <v>51</v>
      </c>
      <c r="C108" s="10">
        <v>0.96</v>
      </c>
      <c r="D108" s="10">
        <v>22</v>
      </c>
      <c r="E108" s="10">
        <f t="shared" si="19"/>
        <v>13.901999999999999</v>
      </c>
      <c r="F108" s="10">
        <v>1.35</v>
      </c>
      <c r="G108" s="10">
        <v>1.48</v>
      </c>
      <c r="H108" s="10">
        <v>0.26</v>
      </c>
      <c r="I108" s="10">
        <v>1.1100000000000001</v>
      </c>
      <c r="J108" s="10">
        <v>3.48</v>
      </c>
      <c r="K108" s="10">
        <v>0.19</v>
      </c>
      <c r="L108" s="10">
        <v>3.4699999999999998</v>
      </c>
      <c r="N108" s="10">
        <v>99.42</v>
      </c>
      <c r="O108" s="10">
        <v>13.68</v>
      </c>
      <c r="P108" s="10">
        <v>0.2</v>
      </c>
      <c r="Q108" s="66">
        <f t="shared" si="20"/>
        <v>99.202000000000012</v>
      </c>
      <c r="R108" s="66">
        <f t="shared" si="21"/>
        <v>95.732000000000014</v>
      </c>
      <c r="S108" s="30">
        <f t="shared" si="22"/>
        <v>1.0445827936322232</v>
      </c>
      <c r="T108" s="17" t="str">
        <f t="shared" si="23"/>
        <v>KR87</v>
      </c>
      <c r="U108" s="10">
        <f t="shared" si="24"/>
        <v>53.273722475243382</v>
      </c>
      <c r="V108" s="10">
        <f t="shared" si="25"/>
        <v>1.0027994818869341</v>
      </c>
      <c r="W108" s="10">
        <f t="shared" si="26"/>
        <v>22.98082145990891</v>
      </c>
      <c r="X108" s="10">
        <f t="shared" si="27"/>
        <v>14.521789997075166</v>
      </c>
      <c r="Y108" s="10">
        <f t="shared" si="28"/>
        <v>1.4101867714035015</v>
      </c>
      <c r="Z108" s="10">
        <f t="shared" si="29"/>
        <v>1.5459825345756903</v>
      </c>
      <c r="AA108" s="10">
        <f t="shared" si="30"/>
        <v>0.27159152634437805</v>
      </c>
      <c r="AB108" s="10">
        <f t="shared" si="31"/>
        <v>1.1594869009317679</v>
      </c>
      <c r="AC108" s="10">
        <f t="shared" si="32"/>
        <v>3.6351481218401367</v>
      </c>
      <c r="AD108" s="10">
        <f t="shared" si="33"/>
        <v>0.1984707307901224</v>
      </c>
      <c r="AE108" s="10"/>
      <c r="AF108" s="10"/>
      <c r="AG108" s="10">
        <f t="shared" si="34"/>
        <v>99.999999999999972</v>
      </c>
      <c r="AH108" s="10">
        <f t="shared" si="35"/>
        <v>14.289892616888812</v>
      </c>
      <c r="AI108" s="10">
        <f t="shared" si="36"/>
        <v>0.20891655872644466</v>
      </c>
    </row>
    <row r="109" spans="1:35" x14ac:dyDescent="0.3">
      <c r="A109" s="17" t="s">
        <v>522</v>
      </c>
      <c r="B109" s="17">
        <v>52.3</v>
      </c>
      <c r="C109" s="10">
        <v>0.98</v>
      </c>
      <c r="D109" s="10">
        <v>21.2</v>
      </c>
      <c r="E109" s="10">
        <f t="shared" si="19"/>
        <v>14.264099999999999</v>
      </c>
      <c r="F109" s="10">
        <v>1.34</v>
      </c>
      <c r="G109" s="10">
        <v>2.0299999999999998</v>
      </c>
      <c r="H109" s="10">
        <v>0.24</v>
      </c>
      <c r="I109" s="10">
        <v>0.93</v>
      </c>
      <c r="J109" s="10">
        <v>3.33</v>
      </c>
      <c r="K109" s="10">
        <v>0.2</v>
      </c>
      <c r="L109" s="10">
        <v>3.31</v>
      </c>
      <c r="N109" s="10">
        <v>100.4</v>
      </c>
      <c r="O109" s="10">
        <v>13.92</v>
      </c>
      <c r="P109" s="10">
        <v>0.31</v>
      </c>
      <c r="Q109" s="66">
        <f t="shared" si="20"/>
        <v>100.1241</v>
      </c>
      <c r="R109" s="66">
        <f t="shared" si="21"/>
        <v>96.814099999999996</v>
      </c>
      <c r="S109" s="30">
        <f t="shared" si="22"/>
        <v>1.032907396753159</v>
      </c>
      <c r="T109" s="17" t="str">
        <f t="shared" si="23"/>
        <v>KR92</v>
      </c>
      <c r="U109" s="10">
        <f t="shared" si="24"/>
        <v>54.021056850190213</v>
      </c>
      <c r="V109" s="10">
        <f t="shared" si="25"/>
        <v>1.0122492488180959</v>
      </c>
      <c r="W109" s="10">
        <f t="shared" si="26"/>
        <v>21.897636811166969</v>
      </c>
      <c r="X109" s="10">
        <f t="shared" si="27"/>
        <v>14.733494398026735</v>
      </c>
      <c r="Y109" s="10">
        <f t="shared" si="28"/>
        <v>1.3840959116492331</v>
      </c>
      <c r="Z109" s="10">
        <f t="shared" si="29"/>
        <v>2.0968020154089126</v>
      </c>
      <c r="AA109" s="10">
        <f t="shared" si="30"/>
        <v>0.24789777522075815</v>
      </c>
      <c r="AB109" s="10">
        <f t="shared" si="31"/>
        <v>0.96060387898043798</v>
      </c>
      <c r="AC109" s="10">
        <f t="shared" si="32"/>
        <v>3.4395816311880196</v>
      </c>
      <c r="AD109" s="10">
        <f t="shared" si="33"/>
        <v>0.20658147935063181</v>
      </c>
      <c r="AE109" s="10"/>
      <c r="AF109" s="10"/>
      <c r="AG109" s="10">
        <f t="shared" si="34"/>
        <v>100.00000000000001</v>
      </c>
      <c r="AH109" s="10">
        <f t="shared" si="35"/>
        <v>14.378070962803973</v>
      </c>
      <c r="AI109" s="10">
        <f t="shared" si="36"/>
        <v>0.32020129299347927</v>
      </c>
    </row>
    <row r="110" spans="1:35" x14ac:dyDescent="0.3">
      <c r="A110" s="17" t="s">
        <v>506</v>
      </c>
      <c r="B110" s="17">
        <v>50.5</v>
      </c>
      <c r="C110" s="10">
        <v>0.88</v>
      </c>
      <c r="D110" s="10">
        <v>20.79</v>
      </c>
      <c r="E110" s="10">
        <f t="shared" si="19"/>
        <v>16.104199999999999</v>
      </c>
      <c r="F110" s="10">
        <v>1.27</v>
      </c>
      <c r="G110" s="10">
        <v>1.57</v>
      </c>
      <c r="H110" s="10">
        <v>0.32</v>
      </c>
      <c r="I110" s="10">
        <v>1.01</v>
      </c>
      <c r="J110" s="10">
        <v>3.25</v>
      </c>
      <c r="K110" s="10">
        <v>0.24</v>
      </c>
      <c r="L110" s="10">
        <v>3.44</v>
      </c>
      <c r="N110" s="10">
        <v>99.62</v>
      </c>
      <c r="O110" s="10">
        <v>15.86</v>
      </c>
      <c r="P110" s="10">
        <v>0.22</v>
      </c>
      <c r="Q110" s="66">
        <f t="shared" si="20"/>
        <v>99.374199999999988</v>
      </c>
      <c r="R110" s="66">
        <f t="shared" si="21"/>
        <v>95.93419999999999</v>
      </c>
      <c r="S110" s="30">
        <f t="shared" si="22"/>
        <v>1.0423811320676049</v>
      </c>
      <c r="T110" s="17" t="str">
        <f t="shared" si="23"/>
        <v>KR44</v>
      </c>
      <c r="U110" s="10">
        <f t="shared" si="24"/>
        <v>52.640247169414046</v>
      </c>
      <c r="V110" s="10">
        <f t="shared" si="25"/>
        <v>0.9172953962194923</v>
      </c>
      <c r="W110" s="10">
        <f t="shared" si="26"/>
        <v>21.671103735685502</v>
      </c>
      <c r="X110" s="10">
        <f t="shared" si="27"/>
        <v>16.78671422704312</v>
      </c>
      <c r="Y110" s="10">
        <f t="shared" si="28"/>
        <v>1.3238240377258581</v>
      </c>
      <c r="Z110" s="10">
        <f t="shared" si="29"/>
        <v>1.6365383773461397</v>
      </c>
      <c r="AA110" s="10">
        <f t="shared" si="30"/>
        <v>0.33356196226163354</v>
      </c>
      <c r="AB110" s="10">
        <f t="shared" si="31"/>
        <v>1.0528049433882809</v>
      </c>
      <c r="AC110" s="10">
        <f t="shared" si="32"/>
        <v>3.3877386792197157</v>
      </c>
      <c r="AD110" s="10">
        <f t="shared" si="33"/>
        <v>0.25017147169622517</v>
      </c>
      <c r="AE110" s="10"/>
      <c r="AF110" s="10"/>
      <c r="AG110" s="10">
        <f t="shared" si="34"/>
        <v>100.00000000000001</v>
      </c>
      <c r="AH110" s="10">
        <f t="shared" si="35"/>
        <v>16.532164754592213</v>
      </c>
      <c r="AI110" s="10">
        <f t="shared" si="36"/>
        <v>0.22932384905487307</v>
      </c>
    </row>
    <row r="111" spans="1:35" x14ac:dyDescent="0.3">
      <c r="A111" s="17" t="s">
        <v>488</v>
      </c>
      <c r="B111" s="17">
        <v>52.7</v>
      </c>
      <c r="C111" s="10">
        <v>0.95</v>
      </c>
      <c r="D111" s="10">
        <v>21.84</v>
      </c>
      <c r="E111" s="10">
        <f t="shared" si="19"/>
        <v>12.4975</v>
      </c>
      <c r="F111" s="10">
        <v>1.26</v>
      </c>
      <c r="G111" s="10">
        <v>1.97</v>
      </c>
      <c r="H111" s="10">
        <v>0.11</v>
      </c>
      <c r="I111" s="10">
        <v>0.98</v>
      </c>
      <c r="J111" s="10">
        <v>3.63</v>
      </c>
      <c r="K111" s="10">
        <v>0.08</v>
      </c>
      <c r="L111" s="10">
        <v>3.42</v>
      </c>
      <c r="N111" s="10">
        <v>99.76</v>
      </c>
      <c r="O111" s="10">
        <v>12.22</v>
      </c>
      <c r="P111" s="10">
        <v>0.25</v>
      </c>
      <c r="Q111" s="66">
        <f t="shared" si="20"/>
        <v>99.437500000000014</v>
      </c>
      <c r="R111" s="66">
        <f t="shared" si="21"/>
        <v>96.017500000000013</v>
      </c>
      <c r="S111" s="30">
        <f t="shared" si="22"/>
        <v>1.0414768141224255</v>
      </c>
      <c r="T111" s="17" t="str">
        <f t="shared" si="23"/>
        <v>KR17</v>
      </c>
      <c r="U111" s="10">
        <f t="shared" si="24"/>
        <v>54.885828104251829</v>
      </c>
      <c r="V111" s="10">
        <f t="shared" si="25"/>
        <v>0.98940297341630423</v>
      </c>
      <c r="W111" s="10">
        <f t="shared" si="26"/>
        <v>22.745853620433774</v>
      </c>
      <c r="X111" s="10">
        <f t="shared" si="27"/>
        <v>13.015856484495014</v>
      </c>
      <c r="Y111" s="10">
        <f t="shared" si="28"/>
        <v>1.3122607857942561</v>
      </c>
      <c r="Z111" s="10">
        <f t="shared" si="29"/>
        <v>2.0517093238211781</v>
      </c>
      <c r="AA111" s="10">
        <f t="shared" si="30"/>
        <v>0.11456244955346681</v>
      </c>
      <c r="AB111" s="10">
        <f t="shared" si="31"/>
        <v>1.0206472778399771</v>
      </c>
      <c r="AC111" s="10">
        <f t="shared" si="32"/>
        <v>3.7805608352644047</v>
      </c>
      <c r="AD111" s="10">
        <f t="shared" si="33"/>
        <v>8.3318145129794047E-2</v>
      </c>
      <c r="AE111" s="10"/>
      <c r="AF111" s="10"/>
      <c r="AG111" s="10">
        <f t="shared" si="34"/>
        <v>99.999999999999986</v>
      </c>
      <c r="AH111" s="10">
        <f t="shared" si="35"/>
        <v>12.726846668576041</v>
      </c>
      <c r="AI111" s="10">
        <f t="shared" si="36"/>
        <v>0.26036920353060639</v>
      </c>
    </row>
    <row r="112" spans="1:35" x14ac:dyDescent="0.3">
      <c r="A112" s="17" t="s">
        <v>480</v>
      </c>
      <c r="B112" s="17">
        <v>53.5</v>
      </c>
      <c r="C112" s="10">
        <v>0.99</v>
      </c>
      <c r="D112" s="10">
        <v>21.39</v>
      </c>
      <c r="E112" s="10">
        <f t="shared" si="19"/>
        <v>13.174199999999999</v>
      </c>
      <c r="F112" s="10">
        <v>1.21</v>
      </c>
      <c r="G112" s="10">
        <v>1.54</v>
      </c>
      <c r="H112" s="10">
        <v>0.27</v>
      </c>
      <c r="I112" s="10">
        <v>1</v>
      </c>
      <c r="J112" s="10">
        <v>3.37</v>
      </c>
      <c r="K112" s="10">
        <v>0.19</v>
      </c>
      <c r="L112" s="10">
        <v>3.61</v>
      </c>
      <c r="N112" s="10">
        <v>100.53</v>
      </c>
      <c r="O112" s="10">
        <v>12.93</v>
      </c>
      <c r="P112" s="10">
        <v>0.22</v>
      </c>
      <c r="Q112" s="66">
        <f t="shared" si="20"/>
        <v>100.24419999999999</v>
      </c>
      <c r="R112" s="66">
        <f t="shared" si="21"/>
        <v>96.634199999999993</v>
      </c>
      <c r="S112" s="30">
        <f t="shared" si="22"/>
        <v>1.0348303188726145</v>
      </c>
      <c r="T112" s="17" t="str">
        <f t="shared" si="23"/>
        <v>KR09</v>
      </c>
      <c r="U112" s="10">
        <f t="shared" si="24"/>
        <v>55.363422059684872</v>
      </c>
      <c r="V112" s="10">
        <f t="shared" si="25"/>
        <v>1.0244820156838883</v>
      </c>
      <c r="W112" s="10">
        <f t="shared" si="26"/>
        <v>22.135020520685224</v>
      </c>
      <c r="X112" s="10">
        <f t="shared" si="27"/>
        <v>13.633061586891596</v>
      </c>
      <c r="Y112" s="10">
        <f t="shared" si="28"/>
        <v>1.2521446858358634</v>
      </c>
      <c r="Z112" s="10">
        <f t="shared" si="29"/>
        <v>1.5936386910638263</v>
      </c>
      <c r="AA112" s="10">
        <f t="shared" si="30"/>
        <v>0.27940418609560591</v>
      </c>
      <c r="AB112" s="10">
        <f t="shared" si="31"/>
        <v>1.0348303188726145</v>
      </c>
      <c r="AC112" s="10">
        <f t="shared" si="32"/>
        <v>3.4873781746007109</v>
      </c>
      <c r="AD112" s="10">
        <f t="shared" si="33"/>
        <v>0.19661776058579675</v>
      </c>
      <c r="AE112" s="10"/>
      <c r="AF112" s="10"/>
      <c r="AG112" s="10">
        <f t="shared" si="34"/>
        <v>99.999999999999986</v>
      </c>
      <c r="AH112" s="10">
        <f t="shared" si="35"/>
        <v>13.380356023022905</v>
      </c>
      <c r="AI112" s="10">
        <f t="shared" si="36"/>
        <v>0.22766267015197519</v>
      </c>
    </row>
    <row r="113" spans="1:35" x14ac:dyDescent="0.3">
      <c r="A113" s="17" t="s">
        <v>498</v>
      </c>
      <c r="B113" s="17">
        <v>52.6</v>
      </c>
      <c r="C113" s="10">
        <v>0.98</v>
      </c>
      <c r="D113" s="10">
        <v>22.03</v>
      </c>
      <c r="E113" s="10">
        <f t="shared" si="19"/>
        <v>12.760900000000001</v>
      </c>
      <c r="F113" s="10">
        <v>1.0900000000000001</v>
      </c>
      <c r="G113" s="10">
        <v>1.52</v>
      </c>
      <c r="H113" s="10">
        <v>0.3</v>
      </c>
      <c r="I113" s="10">
        <v>0.96</v>
      </c>
      <c r="J113" s="10">
        <v>3.43</v>
      </c>
      <c r="K113" s="10">
        <v>0.23</v>
      </c>
      <c r="L113" s="10">
        <v>3.69</v>
      </c>
      <c r="N113" s="10">
        <v>99.8</v>
      </c>
      <c r="O113" s="10">
        <v>12.55</v>
      </c>
      <c r="P113" s="10">
        <v>0.19</v>
      </c>
      <c r="Q113" s="66">
        <f t="shared" si="20"/>
        <v>99.590900000000005</v>
      </c>
      <c r="R113" s="66">
        <f t="shared" si="21"/>
        <v>95.900900000000007</v>
      </c>
      <c r="S113" s="30">
        <f t="shared" si="22"/>
        <v>1.0427430816603389</v>
      </c>
      <c r="T113" s="17" t="str">
        <f t="shared" si="23"/>
        <v>KR23.2</v>
      </c>
      <c r="U113" s="10">
        <f t="shared" si="24"/>
        <v>54.848286095333826</v>
      </c>
      <c r="V113" s="10">
        <f t="shared" si="25"/>
        <v>1.0218882200271322</v>
      </c>
      <c r="W113" s="10">
        <f t="shared" si="26"/>
        <v>22.971630088977268</v>
      </c>
      <c r="X113" s="10">
        <f t="shared" si="27"/>
        <v>13.306340190759419</v>
      </c>
      <c r="Y113" s="10">
        <f t="shared" si="28"/>
        <v>1.1365899590097694</v>
      </c>
      <c r="Z113" s="10">
        <f t="shared" si="29"/>
        <v>1.5849694841237152</v>
      </c>
      <c r="AA113" s="10">
        <f t="shared" si="30"/>
        <v>0.31282292449810167</v>
      </c>
      <c r="AB113" s="10">
        <f t="shared" si="31"/>
        <v>1.0010333583939253</v>
      </c>
      <c r="AC113" s="10">
        <f t="shared" si="32"/>
        <v>3.5766087700949627</v>
      </c>
      <c r="AD113" s="10">
        <f t="shared" si="33"/>
        <v>0.23983090878187796</v>
      </c>
      <c r="AE113" s="10"/>
      <c r="AF113" s="10"/>
      <c r="AG113" s="10">
        <f t="shared" si="34"/>
        <v>100</v>
      </c>
      <c r="AH113" s="10">
        <f t="shared" si="35"/>
        <v>13.086425674837255</v>
      </c>
      <c r="AI113" s="10">
        <f t="shared" si="36"/>
        <v>0.1981211855154644</v>
      </c>
    </row>
    <row r="114" spans="1:35" x14ac:dyDescent="0.3">
      <c r="A114" s="17" t="s">
        <v>476</v>
      </c>
      <c r="B114" s="17">
        <v>52.8</v>
      </c>
      <c r="C114" s="10">
        <v>0.96</v>
      </c>
      <c r="D114" s="10">
        <v>21.11</v>
      </c>
      <c r="E114" s="10">
        <f t="shared" si="19"/>
        <v>13.508700000000001</v>
      </c>
      <c r="F114" s="10">
        <v>1.08</v>
      </c>
      <c r="G114" s="10">
        <v>1.3</v>
      </c>
      <c r="H114" s="10">
        <v>0.28999999999999998</v>
      </c>
      <c r="I114" s="10">
        <v>0.99</v>
      </c>
      <c r="J114" s="10">
        <v>3.39</v>
      </c>
      <c r="K114" s="10">
        <v>0.22</v>
      </c>
      <c r="L114" s="10">
        <v>3.36</v>
      </c>
      <c r="N114" s="10">
        <v>99.36</v>
      </c>
      <c r="O114" s="10">
        <v>13.32</v>
      </c>
      <c r="P114" s="10">
        <v>0.17</v>
      </c>
      <c r="Q114" s="66">
        <f t="shared" si="20"/>
        <v>99.008700000000005</v>
      </c>
      <c r="R114" s="66">
        <f t="shared" si="21"/>
        <v>95.648700000000005</v>
      </c>
      <c r="S114" s="30">
        <f t="shared" si="22"/>
        <v>1.0454925158418253</v>
      </c>
      <c r="T114" s="17" t="str">
        <f t="shared" si="23"/>
        <v>KR03</v>
      </c>
      <c r="U114" s="10">
        <f t="shared" si="24"/>
        <v>55.202004836448374</v>
      </c>
      <c r="V114" s="10">
        <f t="shared" si="25"/>
        <v>1.0036728152081522</v>
      </c>
      <c r="W114" s="10">
        <f t="shared" si="26"/>
        <v>22.070347009420932</v>
      </c>
      <c r="X114" s="10">
        <f t="shared" si="27"/>
        <v>14.123244748752468</v>
      </c>
      <c r="Y114" s="10">
        <f t="shared" si="28"/>
        <v>1.1291319171091714</v>
      </c>
      <c r="Z114" s="10">
        <f t="shared" si="29"/>
        <v>1.3591402705943729</v>
      </c>
      <c r="AA114" s="10">
        <f t="shared" si="30"/>
        <v>0.30319282959412935</v>
      </c>
      <c r="AB114" s="10">
        <f t="shared" si="31"/>
        <v>1.0350375906834071</v>
      </c>
      <c r="AC114" s="10">
        <f t="shared" si="32"/>
        <v>3.5442196287037881</v>
      </c>
      <c r="AD114" s="10">
        <f t="shared" si="33"/>
        <v>0.23000835348520157</v>
      </c>
      <c r="AE114" s="10"/>
      <c r="AF114" s="10"/>
      <c r="AG114" s="10">
        <f t="shared" si="34"/>
        <v>99.999999999999986</v>
      </c>
      <c r="AH114" s="10">
        <f t="shared" si="35"/>
        <v>13.925960311013114</v>
      </c>
      <c r="AI114" s="10">
        <f t="shared" si="36"/>
        <v>0.17773372769311033</v>
      </c>
    </row>
    <row r="115" spans="1:35" x14ac:dyDescent="0.3">
      <c r="A115" s="17" t="s">
        <v>486</v>
      </c>
      <c r="B115" s="17">
        <v>51.5</v>
      </c>
      <c r="C115" s="10">
        <v>0.95</v>
      </c>
      <c r="D115" s="10">
        <v>21.11</v>
      </c>
      <c r="E115" s="10">
        <f t="shared" si="19"/>
        <v>15.1776</v>
      </c>
      <c r="F115" s="10">
        <v>1.06</v>
      </c>
      <c r="G115" s="10">
        <v>1.48</v>
      </c>
      <c r="H115" s="10">
        <v>0.16</v>
      </c>
      <c r="I115" s="10">
        <v>0.92</v>
      </c>
      <c r="J115" s="10">
        <v>3.25</v>
      </c>
      <c r="K115" s="10">
        <v>0.12</v>
      </c>
      <c r="L115" s="10">
        <v>3.5999999999999996</v>
      </c>
      <c r="N115" s="10">
        <v>99.66</v>
      </c>
      <c r="O115" s="10">
        <v>15</v>
      </c>
      <c r="P115" s="10">
        <v>0.16</v>
      </c>
      <c r="Q115" s="66">
        <f t="shared" si="20"/>
        <v>99.327600000000004</v>
      </c>
      <c r="R115" s="66">
        <f t="shared" si="21"/>
        <v>95.72760000000001</v>
      </c>
      <c r="S115" s="30">
        <f t="shared" si="22"/>
        <v>1.0446308065803382</v>
      </c>
      <c r="T115" s="17" t="str">
        <f t="shared" si="23"/>
        <v>KR15</v>
      </c>
      <c r="U115" s="10">
        <f t="shared" si="24"/>
        <v>53.798486538887417</v>
      </c>
      <c r="V115" s="10">
        <f t="shared" si="25"/>
        <v>0.99239926625132124</v>
      </c>
      <c r="W115" s="10">
        <f t="shared" si="26"/>
        <v>22.052156326910939</v>
      </c>
      <c r="X115" s="10">
        <f t="shared" si="27"/>
        <v>15.854988529953742</v>
      </c>
      <c r="Y115" s="10">
        <f t="shared" si="28"/>
        <v>1.1073086549751585</v>
      </c>
      <c r="Z115" s="10">
        <f t="shared" si="29"/>
        <v>1.5460535937389006</v>
      </c>
      <c r="AA115" s="10">
        <f t="shared" si="30"/>
        <v>0.16714092905285413</v>
      </c>
      <c r="AB115" s="10">
        <f t="shared" si="31"/>
        <v>0.96106034205391122</v>
      </c>
      <c r="AC115" s="10">
        <f t="shared" si="32"/>
        <v>3.3950501213860993</v>
      </c>
      <c r="AD115" s="10">
        <f t="shared" si="33"/>
        <v>0.12535569678964059</v>
      </c>
      <c r="AE115" s="10"/>
      <c r="AF115" s="10"/>
      <c r="AG115" s="10">
        <f t="shared" si="34"/>
        <v>99.999999999999986</v>
      </c>
      <c r="AH115" s="10">
        <f t="shared" si="35"/>
        <v>15.669462098705074</v>
      </c>
      <c r="AI115" s="10">
        <f t="shared" si="36"/>
        <v>0.16714092905285413</v>
      </c>
    </row>
    <row r="116" spans="1:35" x14ac:dyDescent="0.3">
      <c r="A116" s="17" t="s">
        <v>495</v>
      </c>
      <c r="B116" s="17">
        <v>53.1</v>
      </c>
      <c r="C116" s="10">
        <v>0.97</v>
      </c>
      <c r="D116" s="10">
        <v>21.6</v>
      </c>
      <c r="E116" s="10">
        <f t="shared" si="19"/>
        <v>12.663</v>
      </c>
      <c r="F116" s="10">
        <v>1.06</v>
      </c>
      <c r="G116" s="10">
        <v>1.36</v>
      </c>
      <c r="H116" s="10">
        <v>0.26</v>
      </c>
      <c r="I116" s="10">
        <v>0.95</v>
      </c>
      <c r="J116" s="10">
        <v>3.57</v>
      </c>
      <c r="K116" s="10">
        <v>0.2</v>
      </c>
      <c r="L116" s="10">
        <v>3.77</v>
      </c>
      <c r="N116" s="10">
        <v>99.51</v>
      </c>
      <c r="O116" s="10">
        <v>12.33</v>
      </c>
      <c r="P116" s="10">
        <v>0.3</v>
      </c>
      <c r="Q116" s="66">
        <f t="shared" si="20"/>
        <v>99.503</v>
      </c>
      <c r="R116" s="66">
        <f t="shared" si="21"/>
        <v>95.733000000000004</v>
      </c>
      <c r="S116" s="30">
        <f t="shared" si="22"/>
        <v>1.0445718822140746</v>
      </c>
      <c r="T116" s="17" t="str">
        <f t="shared" si="23"/>
        <v>KR22</v>
      </c>
      <c r="U116" s="10">
        <f t="shared" si="24"/>
        <v>55.466766945567365</v>
      </c>
      <c r="V116" s="10">
        <f t="shared" si="25"/>
        <v>1.0132347257476524</v>
      </c>
      <c r="W116" s="10">
        <f t="shared" si="26"/>
        <v>22.562752655824013</v>
      </c>
      <c r="X116" s="10">
        <f t="shared" si="27"/>
        <v>13.227413744476827</v>
      </c>
      <c r="Y116" s="10">
        <f t="shared" si="28"/>
        <v>1.107246195146919</v>
      </c>
      <c r="Z116" s="10">
        <f t="shared" si="29"/>
        <v>1.4206177598111416</v>
      </c>
      <c r="AA116" s="10">
        <f t="shared" si="30"/>
        <v>0.27158868937565939</v>
      </c>
      <c r="AB116" s="10">
        <f t="shared" si="31"/>
        <v>0.9923432881033708</v>
      </c>
      <c r="AC116" s="10">
        <f t="shared" si="32"/>
        <v>3.7291216195042463</v>
      </c>
      <c r="AD116" s="10">
        <f t="shared" si="33"/>
        <v>0.20891437644281494</v>
      </c>
      <c r="AE116" s="10"/>
      <c r="AF116" s="10"/>
      <c r="AG116" s="10">
        <f t="shared" si="34"/>
        <v>99.999999999999986</v>
      </c>
      <c r="AH116" s="10">
        <f t="shared" si="35"/>
        <v>12.879571307699539</v>
      </c>
      <c r="AI116" s="10">
        <f t="shared" si="36"/>
        <v>0.31337156466422239</v>
      </c>
    </row>
    <row r="117" spans="1:35" x14ac:dyDescent="0.3">
      <c r="A117" s="17" t="s">
        <v>474</v>
      </c>
      <c r="B117" s="17">
        <v>53.2</v>
      </c>
      <c r="C117" s="10">
        <v>0.98</v>
      </c>
      <c r="D117" s="10">
        <v>21.37</v>
      </c>
      <c r="E117" s="10">
        <f t="shared" si="19"/>
        <v>13.4907</v>
      </c>
      <c r="F117" s="10">
        <v>1.03</v>
      </c>
      <c r="G117" s="10">
        <v>1.35</v>
      </c>
      <c r="H117" s="10">
        <v>0.28000000000000003</v>
      </c>
      <c r="I117" s="10">
        <v>0.97</v>
      </c>
      <c r="J117" s="10">
        <v>3.42</v>
      </c>
      <c r="K117" s="10">
        <v>0.21</v>
      </c>
      <c r="L117" s="10">
        <v>3.22</v>
      </c>
      <c r="N117" s="10">
        <v>99.76</v>
      </c>
      <c r="O117" s="10">
        <v>13.08</v>
      </c>
      <c r="P117" s="10">
        <v>0.37</v>
      </c>
      <c r="Q117" s="66">
        <f t="shared" si="20"/>
        <v>99.520699999999991</v>
      </c>
      <c r="R117" s="66">
        <f t="shared" si="21"/>
        <v>96.300699999999992</v>
      </c>
      <c r="S117" s="30">
        <f t="shared" si="22"/>
        <v>1.0384140509882067</v>
      </c>
      <c r="T117" s="17" t="str">
        <f t="shared" si="23"/>
        <v>KR01</v>
      </c>
      <c r="U117" s="10">
        <f t="shared" si="24"/>
        <v>55.243627512572601</v>
      </c>
      <c r="V117" s="10">
        <f t="shared" si="25"/>
        <v>1.0176457699684425</v>
      </c>
      <c r="W117" s="10">
        <f t="shared" si="26"/>
        <v>22.190908269617978</v>
      </c>
      <c r="X117" s="10">
        <f t="shared" si="27"/>
        <v>14.008932437666601</v>
      </c>
      <c r="Y117" s="10">
        <f t="shared" si="28"/>
        <v>1.0695664725178529</v>
      </c>
      <c r="Z117" s="10">
        <f t="shared" si="29"/>
        <v>1.4018589688340792</v>
      </c>
      <c r="AA117" s="10">
        <f t="shared" si="30"/>
        <v>0.29075593427669788</v>
      </c>
      <c r="AB117" s="10">
        <f t="shared" si="31"/>
        <v>1.0072616294585606</v>
      </c>
      <c r="AC117" s="10">
        <f t="shared" si="32"/>
        <v>3.5513760543796669</v>
      </c>
      <c r="AD117" s="10">
        <f t="shared" si="33"/>
        <v>0.21806695070752341</v>
      </c>
      <c r="AE117" s="10"/>
      <c r="AF117" s="10"/>
      <c r="AG117" s="10">
        <f t="shared" si="34"/>
        <v>100</v>
      </c>
      <c r="AH117" s="10">
        <f t="shared" si="35"/>
        <v>13.582455786925744</v>
      </c>
      <c r="AI117" s="10">
        <f t="shared" si="36"/>
        <v>0.38421319886563648</v>
      </c>
    </row>
    <row r="118" spans="1:35" x14ac:dyDescent="0.3">
      <c r="A118" s="17" t="s">
        <v>497</v>
      </c>
      <c r="B118" s="17">
        <v>54.1</v>
      </c>
      <c r="C118" s="10">
        <v>0.97</v>
      </c>
      <c r="D118" s="10">
        <v>21.41</v>
      </c>
      <c r="E118" s="10">
        <f t="shared" si="19"/>
        <v>12.203100000000001</v>
      </c>
      <c r="F118" s="10">
        <v>1.03</v>
      </c>
      <c r="G118" s="10">
        <v>1.58</v>
      </c>
      <c r="H118" s="10">
        <v>0.35</v>
      </c>
      <c r="I118" s="10">
        <v>1</v>
      </c>
      <c r="J118" s="10">
        <v>3.4</v>
      </c>
      <c r="K118" s="10">
        <v>0.26</v>
      </c>
      <c r="L118" s="10">
        <v>3.48</v>
      </c>
      <c r="N118" s="10">
        <v>100.01</v>
      </c>
      <c r="O118" s="10">
        <v>11.97</v>
      </c>
      <c r="P118" s="10">
        <v>0.21</v>
      </c>
      <c r="Q118" s="66">
        <f t="shared" si="20"/>
        <v>99.783100000000019</v>
      </c>
      <c r="R118" s="66">
        <f t="shared" si="21"/>
        <v>96.303100000000015</v>
      </c>
      <c r="S118" s="30">
        <f t="shared" si="22"/>
        <v>1.0383881723433617</v>
      </c>
      <c r="T118" s="17" t="str">
        <f t="shared" si="23"/>
        <v>KR23.1</v>
      </c>
      <c r="U118" s="10">
        <f t="shared" si="24"/>
        <v>56.17680012377587</v>
      </c>
      <c r="V118" s="10">
        <f t="shared" si="25"/>
        <v>1.0072365271730608</v>
      </c>
      <c r="W118" s="10">
        <f t="shared" si="26"/>
        <v>22.231890769871374</v>
      </c>
      <c r="X118" s="10">
        <f t="shared" si="27"/>
        <v>12.671554705923278</v>
      </c>
      <c r="Y118" s="10">
        <f t="shared" si="28"/>
        <v>1.0695398175136626</v>
      </c>
      <c r="Z118" s="10">
        <f t="shared" si="29"/>
        <v>1.6406533123025115</v>
      </c>
      <c r="AA118" s="10">
        <f t="shared" si="30"/>
        <v>0.36343586032017655</v>
      </c>
      <c r="AB118" s="10">
        <f t="shared" si="31"/>
        <v>1.0383881723433617</v>
      </c>
      <c r="AC118" s="10">
        <f t="shared" si="32"/>
        <v>3.5305197859674298</v>
      </c>
      <c r="AD118" s="10">
        <f t="shared" si="33"/>
        <v>0.26998092480927405</v>
      </c>
      <c r="AE118" s="10"/>
      <c r="AF118" s="10"/>
      <c r="AG118" s="10">
        <f t="shared" si="34"/>
        <v>100.00000000000001</v>
      </c>
      <c r="AH118" s="10">
        <f t="shared" si="35"/>
        <v>12.429506422950039</v>
      </c>
      <c r="AI118" s="10">
        <f t="shared" si="36"/>
        <v>0.21806151619210595</v>
      </c>
    </row>
    <row r="119" spans="1:35" x14ac:dyDescent="0.3">
      <c r="A119" s="17" t="s">
        <v>496</v>
      </c>
      <c r="B119" s="17">
        <v>54.3</v>
      </c>
      <c r="C119" s="10">
        <v>0.99</v>
      </c>
      <c r="D119" s="10">
        <v>21.73</v>
      </c>
      <c r="E119" s="10">
        <f t="shared" si="19"/>
        <v>12.3407</v>
      </c>
      <c r="F119" s="10">
        <v>1.02</v>
      </c>
      <c r="G119" s="10">
        <v>1.33</v>
      </c>
      <c r="H119" s="10">
        <v>0.08</v>
      </c>
      <c r="I119" s="10">
        <v>0.98</v>
      </c>
      <c r="J119" s="10">
        <v>3.44</v>
      </c>
      <c r="K119" s="10">
        <v>0.06</v>
      </c>
      <c r="L119" s="10">
        <v>3.5</v>
      </c>
      <c r="N119" s="10">
        <v>99.99</v>
      </c>
      <c r="O119" s="10">
        <v>11.93</v>
      </c>
      <c r="P119" s="10">
        <v>0.37</v>
      </c>
      <c r="Q119" s="66">
        <f t="shared" si="20"/>
        <v>99.770699999999991</v>
      </c>
      <c r="R119" s="66">
        <f t="shared" si="21"/>
        <v>96.270699999999991</v>
      </c>
      <c r="S119" s="30">
        <f t="shared" si="22"/>
        <v>1.0387376429173156</v>
      </c>
      <c r="T119" s="17" t="str">
        <f t="shared" si="23"/>
        <v>KR22A</v>
      </c>
      <c r="U119" s="10">
        <f t="shared" si="24"/>
        <v>56.403454010410236</v>
      </c>
      <c r="V119" s="10">
        <f t="shared" si="25"/>
        <v>1.0283502664881425</v>
      </c>
      <c r="W119" s="10">
        <f t="shared" si="26"/>
        <v>22.571768980593269</v>
      </c>
      <c r="X119" s="10">
        <f t="shared" si="27"/>
        <v>12.818749629949718</v>
      </c>
      <c r="Y119" s="10">
        <f t="shared" si="28"/>
        <v>1.059512395775662</v>
      </c>
      <c r="Z119" s="10">
        <f t="shared" si="29"/>
        <v>1.3815210650800298</v>
      </c>
      <c r="AA119" s="10">
        <f t="shared" si="30"/>
        <v>8.3099011433385259E-2</v>
      </c>
      <c r="AB119" s="10">
        <f t="shared" si="31"/>
        <v>1.0179628900589692</v>
      </c>
      <c r="AC119" s="10">
        <f t="shared" si="32"/>
        <v>3.5732574916355655</v>
      </c>
      <c r="AD119" s="10">
        <f t="shared" si="33"/>
        <v>6.2324258575038934E-2</v>
      </c>
      <c r="AE119" s="10"/>
      <c r="AF119" s="10"/>
      <c r="AG119" s="10">
        <f t="shared" si="34"/>
        <v>100</v>
      </c>
      <c r="AH119" s="10">
        <f t="shared" si="35"/>
        <v>12.392140080003575</v>
      </c>
      <c r="AI119" s="10">
        <f t="shared" si="36"/>
        <v>0.38433292787940676</v>
      </c>
    </row>
    <row r="120" spans="1:35" x14ac:dyDescent="0.3">
      <c r="A120" s="17" t="s">
        <v>475</v>
      </c>
      <c r="B120" s="17">
        <v>53.9</v>
      </c>
      <c r="C120" s="10">
        <v>0.93</v>
      </c>
      <c r="D120" s="10">
        <v>21.03</v>
      </c>
      <c r="E120" s="10">
        <f t="shared" si="19"/>
        <v>14.052</v>
      </c>
      <c r="F120" s="10">
        <v>0.99</v>
      </c>
      <c r="G120" s="10">
        <v>1.28</v>
      </c>
      <c r="H120" s="10">
        <v>0.28999999999999998</v>
      </c>
      <c r="I120" s="10">
        <v>0.91</v>
      </c>
      <c r="J120" s="10">
        <v>3.34</v>
      </c>
      <c r="K120" s="10">
        <v>0.21</v>
      </c>
      <c r="L120" s="10">
        <v>3.11</v>
      </c>
      <c r="N120" s="10">
        <v>100.28</v>
      </c>
      <c r="O120" s="10">
        <v>13.83</v>
      </c>
      <c r="P120" s="10">
        <v>0.2</v>
      </c>
      <c r="Q120" s="66">
        <f t="shared" si="20"/>
        <v>100.042</v>
      </c>
      <c r="R120" s="66">
        <f t="shared" si="21"/>
        <v>96.932000000000002</v>
      </c>
      <c r="S120" s="30">
        <f t="shared" si="22"/>
        <v>1.0316510543473776</v>
      </c>
      <c r="T120" s="17" t="str">
        <f t="shared" si="23"/>
        <v>KR02</v>
      </c>
      <c r="U120" s="10">
        <f t="shared" si="24"/>
        <v>55.605991829323649</v>
      </c>
      <c r="V120" s="10">
        <f t="shared" si="25"/>
        <v>0.95943548054306116</v>
      </c>
      <c r="W120" s="10">
        <f t="shared" si="26"/>
        <v>21.695621672925352</v>
      </c>
      <c r="X120" s="10">
        <f t="shared" si="27"/>
        <v>14.49676061568935</v>
      </c>
      <c r="Y120" s="10">
        <f t="shared" si="28"/>
        <v>1.0213345438039039</v>
      </c>
      <c r="Z120" s="10">
        <f t="shared" si="29"/>
        <v>1.3205133495646433</v>
      </c>
      <c r="AA120" s="10">
        <f t="shared" si="30"/>
        <v>0.29917880576073946</v>
      </c>
      <c r="AB120" s="10">
        <f t="shared" si="31"/>
        <v>0.93880245945611362</v>
      </c>
      <c r="AC120" s="10">
        <f t="shared" si="32"/>
        <v>3.4457145215202409</v>
      </c>
      <c r="AD120" s="10">
        <f t="shared" si="33"/>
        <v>0.21664672141294927</v>
      </c>
      <c r="AE120" s="10"/>
      <c r="AF120" s="10"/>
      <c r="AG120" s="10">
        <f t="shared" si="34"/>
        <v>100.00000000000001</v>
      </c>
      <c r="AH120" s="10">
        <f t="shared" si="35"/>
        <v>14.267734081624232</v>
      </c>
      <c r="AI120" s="10">
        <f t="shared" si="36"/>
        <v>0.20633021086947553</v>
      </c>
    </row>
    <row r="121" spans="1:35" x14ac:dyDescent="0.3">
      <c r="A121" s="17" t="s">
        <v>513</v>
      </c>
      <c r="B121" s="17">
        <v>50.4</v>
      </c>
      <c r="C121" s="10">
        <v>0.97</v>
      </c>
      <c r="D121" s="10">
        <v>21.1</v>
      </c>
      <c r="E121" s="10">
        <f t="shared" si="19"/>
        <v>17.3764</v>
      </c>
      <c r="F121" s="10">
        <v>0.9</v>
      </c>
      <c r="G121" s="10">
        <v>1.01</v>
      </c>
      <c r="H121" s="10">
        <v>0.06</v>
      </c>
      <c r="I121" s="10">
        <v>1.07</v>
      </c>
      <c r="J121" s="10">
        <v>3.48</v>
      </c>
      <c r="K121" s="10">
        <v>0.05</v>
      </c>
      <c r="L121" s="10">
        <v>3.27</v>
      </c>
      <c r="N121" s="10">
        <v>99.89</v>
      </c>
      <c r="O121" s="10">
        <v>17.11</v>
      </c>
      <c r="P121" s="10">
        <v>0.24</v>
      </c>
      <c r="Q121" s="66">
        <f t="shared" si="20"/>
        <v>99.686400000000006</v>
      </c>
      <c r="R121" s="66">
        <f t="shared" si="21"/>
        <v>96.41640000000001</v>
      </c>
      <c r="S121" s="30">
        <f t="shared" si="22"/>
        <v>1.0371679506805895</v>
      </c>
      <c r="T121" s="17" t="str">
        <f t="shared" si="23"/>
        <v>KR65.3</v>
      </c>
      <c r="U121" s="10">
        <f t="shared" si="24"/>
        <v>52.27326471430171</v>
      </c>
      <c r="V121" s="10">
        <f t="shared" si="25"/>
        <v>1.0060529121601718</v>
      </c>
      <c r="W121" s="10">
        <f t="shared" si="26"/>
        <v>21.884243759360441</v>
      </c>
      <c r="X121" s="10">
        <f t="shared" si="27"/>
        <v>18.022245178206195</v>
      </c>
      <c r="Y121" s="10">
        <f t="shared" si="28"/>
        <v>0.93345115561253056</v>
      </c>
      <c r="Z121" s="10">
        <f t="shared" si="29"/>
        <v>1.0475396301873954</v>
      </c>
      <c r="AA121" s="10">
        <f t="shared" si="30"/>
        <v>6.2230077040835372E-2</v>
      </c>
      <c r="AB121" s="10">
        <f t="shared" si="31"/>
        <v>1.1097697072282309</v>
      </c>
      <c r="AC121" s="10">
        <f t="shared" si="32"/>
        <v>3.6093444683684517</v>
      </c>
      <c r="AD121" s="10">
        <f t="shared" si="33"/>
        <v>5.1858397534029481E-2</v>
      </c>
      <c r="AE121" s="10"/>
      <c r="AF121" s="10"/>
      <c r="AG121" s="10">
        <f t="shared" si="34"/>
        <v>99.999999999999986</v>
      </c>
      <c r="AH121" s="10">
        <f t="shared" si="35"/>
        <v>17.745943636144887</v>
      </c>
      <c r="AI121" s="10">
        <f t="shared" si="36"/>
        <v>0.24892030816334149</v>
      </c>
    </row>
    <row r="122" spans="1:35" x14ac:dyDescent="0.3">
      <c r="A122" s="17" t="s">
        <v>512</v>
      </c>
      <c r="B122" s="17">
        <v>51.1</v>
      </c>
      <c r="C122" s="10">
        <v>1</v>
      </c>
      <c r="D122" s="10">
        <v>21.53</v>
      </c>
      <c r="E122" s="10">
        <f t="shared" si="19"/>
        <v>15.472799999999999</v>
      </c>
      <c r="F122" s="10">
        <v>0.86</v>
      </c>
      <c r="G122" s="10">
        <v>1.7</v>
      </c>
      <c r="H122" s="10">
        <v>0.06</v>
      </c>
      <c r="I122" s="10">
        <v>1.01</v>
      </c>
      <c r="J122" s="10">
        <v>3.39</v>
      </c>
      <c r="K122" s="10">
        <v>0.05</v>
      </c>
      <c r="L122" s="10">
        <v>3.61</v>
      </c>
      <c r="N122" s="10">
        <v>99.96</v>
      </c>
      <c r="O122" s="10">
        <v>14.94</v>
      </c>
      <c r="P122" s="10">
        <v>0.48</v>
      </c>
      <c r="Q122" s="66">
        <f t="shared" si="20"/>
        <v>99.782800000000009</v>
      </c>
      <c r="R122" s="66">
        <f t="shared" si="21"/>
        <v>96.172800000000009</v>
      </c>
      <c r="S122" s="30">
        <f t="shared" si="22"/>
        <v>1.039795035602582</v>
      </c>
      <c r="T122" s="17" t="str">
        <f t="shared" si="23"/>
        <v>KR65.1</v>
      </c>
      <c r="U122" s="10">
        <f t="shared" si="24"/>
        <v>53.133526319291946</v>
      </c>
      <c r="V122" s="10">
        <f t="shared" si="25"/>
        <v>1.039795035602582</v>
      </c>
      <c r="W122" s="10">
        <f t="shared" si="26"/>
        <v>22.386787116523593</v>
      </c>
      <c r="X122" s="10">
        <f t="shared" si="27"/>
        <v>16.08854062687163</v>
      </c>
      <c r="Y122" s="10">
        <f t="shared" si="28"/>
        <v>0.89422373061822047</v>
      </c>
      <c r="Z122" s="10">
        <f t="shared" si="29"/>
        <v>1.7676515605243894</v>
      </c>
      <c r="AA122" s="10">
        <f t="shared" si="30"/>
        <v>6.2387702136154917E-2</v>
      </c>
      <c r="AB122" s="10">
        <f t="shared" si="31"/>
        <v>1.0501929859586079</v>
      </c>
      <c r="AC122" s="10">
        <f t="shared" si="32"/>
        <v>3.5249051706927532</v>
      </c>
      <c r="AD122" s="10">
        <f t="shared" si="33"/>
        <v>5.1989751780129101E-2</v>
      </c>
      <c r="AE122" s="10"/>
      <c r="AF122" s="10"/>
      <c r="AG122" s="10">
        <f t="shared" si="34"/>
        <v>99.999999999999986</v>
      </c>
      <c r="AH122" s="10">
        <f t="shared" si="35"/>
        <v>15.534537831902576</v>
      </c>
      <c r="AI122" s="10">
        <f t="shared" si="36"/>
        <v>0.49910161708923934</v>
      </c>
    </row>
    <row r="123" spans="1:35" x14ac:dyDescent="0.3">
      <c r="A123" s="17" t="s">
        <v>499</v>
      </c>
      <c r="B123" s="17">
        <v>53.6</v>
      </c>
      <c r="C123" s="10">
        <v>0.91</v>
      </c>
      <c r="D123" s="10">
        <v>20.5</v>
      </c>
      <c r="E123" s="10">
        <f t="shared" si="19"/>
        <v>14.008600000000001</v>
      </c>
      <c r="F123" s="10">
        <v>0.84</v>
      </c>
      <c r="G123" s="10">
        <v>2.0299999999999998</v>
      </c>
      <c r="H123" s="10">
        <v>0.4</v>
      </c>
      <c r="I123" s="10">
        <v>0.87</v>
      </c>
      <c r="J123" s="10">
        <v>3.28</v>
      </c>
      <c r="K123" s="10">
        <v>0.31</v>
      </c>
      <c r="L123" s="10">
        <v>3.37</v>
      </c>
      <c r="N123" s="10">
        <v>100.36</v>
      </c>
      <c r="O123" s="10">
        <v>13.72</v>
      </c>
      <c r="P123" s="10">
        <v>0.26</v>
      </c>
      <c r="Q123" s="66">
        <f t="shared" si="20"/>
        <v>100.11860000000001</v>
      </c>
      <c r="R123" s="66">
        <f t="shared" si="21"/>
        <v>96.74860000000001</v>
      </c>
      <c r="S123" s="30">
        <f t="shared" si="22"/>
        <v>1.0336066878487129</v>
      </c>
      <c r="T123" s="17" t="str">
        <f t="shared" si="23"/>
        <v>KR28.1</v>
      </c>
      <c r="U123" s="10">
        <f t="shared" si="24"/>
        <v>55.401318468691017</v>
      </c>
      <c r="V123" s="10">
        <f t="shared" si="25"/>
        <v>0.94058208594232873</v>
      </c>
      <c r="W123" s="10">
        <f t="shared" si="26"/>
        <v>21.188937100898613</v>
      </c>
      <c r="X123" s="10">
        <f t="shared" si="27"/>
        <v>14.479382647397481</v>
      </c>
      <c r="Y123" s="10">
        <f t="shared" si="28"/>
        <v>0.86822961779291885</v>
      </c>
      <c r="Z123" s="10">
        <f t="shared" si="29"/>
        <v>2.0982215763328869</v>
      </c>
      <c r="AA123" s="10">
        <f t="shared" si="30"/>
        <v>0.41344267513948518</v>
      </c>
      <c r="AB123" s="10">
        <f t="shared" si="31"/>
        <v>0.89923781842838024</v>
      </c>
      <c r="AC123" s="10">
        <f t="shared" si="32"/>
        <v>3.3902299361437782</v>
      </c>
      <c r="AD123" s="10">
        <f t="shared" si="33"/>
        <v>0.32041807323310101</v>
      </c>
      <c r="AE123" s="10"/>
      <c r="AF123" s="10"/>
      <c r="AG123" s="10">
        <f t="shared" si="34"/>
        <v>100</v>
      </c>
      <c r="AH123" s="10">
        <f t="shared" si="35"/>
        <v>14.181083757284341</v>
      </c>
      <c r="AI123" s="10">
        <f t="shared" si="36"/>
        <v>0.26873773884066537</v>
      </c>
    </row>
    <row r="124" spans="1:35" x14ac:dyDescent="0.3">
      <c r="A124" s="17" t="s">
        <v>508</v>
      </c>
      <c r="B124" s="17">
        <v>49.9</v>
      </c>
      <c r="C124" s="10">
        <v>0.93</v>
      </c>
      <c r="D124" s="10">
        <v>21.63</v>
      </c>
      <c r="E124" s="10">
        <f t="shared" si="19"/>
        <v>16.676299999999998</v>
      </c>
      <c r="F124" s="10">
        <v>0.83</v>
      </c>
      <c r="G124" s="10">
        <v>1.06</v>
      </c>
      <c r="H124" s="10">
        <v>0.06</v>
      </c>
      <c r="I124" s="10">
        <v>1.1299999999999999</v>
      </c>
      <c r="J124" s="10">
        <v>3.42</v>
      </c>
      <c r="K124" s="10">
        <v>0.05</v>
      </c>
      <c r="L124" s="10">
        <v>3.44</v>
      </c>
      <c r="N124" s="10">
        <v>99.55</v>
      </c>
      <c r="O124" s="10">
        <v>16.309999999999999</v>
      </c>
      <c r="P124" s="10">
        <v>0.33</v>
      </c>
      <c r="Q124" s="66">
        <f t="shared" si="20"/>
        <v>99.126299999999986</v>
      </c>
      <c r="R124" s="66">
        <f t="shared" si="21"/>
        <v>95.686299999999989</v>
      </c>
      <c r="S124" s="30">
        <f t="shared" si="22"/>
        <v>1.0450816888102059</v>
      </c>
      <c r="T124" s="17" t="str">
        <f t="shared" si="23"/>
        <v>KR51</v>
      </c>
      <c r="U124" s="10">
        <f t="shared" si="24"/>
        <v>52.149576271629272</v>
      </c>
      <c r="V124" s="10">
        <f t="shared" si="25"/>
        <v>0.97192597059349151</v>
      </c>
      <c r="W124" s="10">
        <f t="shared" si="26"/>
        <v>22.605116928964751</v>
      </c>
      <c r="X124" s="10">
        <f t="shared" si="27"/>
        <v>17.428095767105635</v>
      </c>
      <c r="Y124" s="10">
        <f t="shared" si="28"/>
        <v>0.86741780171247085</v>
      </c>
      <c r="Z124" s="10">
        <f t="shared" si="29"/>
        <v>1.1077865901388184</v>
      </c>
      <c r="AA124" s="10">
        <f t="shared" si="30"/>
        <v>6.2704901328612353E-2</v>
      </c>
      <c r="AB124" s="10">
        <f t="shared" si="31"/>
        <v>1.1809423083555326</v>
      </c>
      <c r="AC124" s="10">
        <f t="shared" si="32"/>
        <v>3.5741793757309042</v>
      </c>
      <c r="AD124" s="10">
        <f t="shared" si="33"/>
        <v>5.2254084440510301E-2</v>
      </c>
      <c r="AE124" s="10"/>
      <c r="AF124" s="10"/>
      <c r="AG124" s="10">
        <f t="shared" si="34"/>
        <v>99.999999999999986</v>
      </c>
      <c r="AH124" s="10">
        <f t="shared" si="35"/>
        <v>17.045282344494456</v>
      </c>
      <c r="AI124" s="10">
        <f t="shared" si="36"/>
        <v>0.34487695730736795</v>
      </c>
    </row>
    <row r="125" spans="1:35" x14ac:dyDescent="0.3">
      <c r="A125" s="17" t="s">
        <v>501</v>
      </c>
      <c r="B125" s="17">
        <v>51.1</v>
      </c>
      <c r="C125" s="10">
        <v>1.1299999999999999</v>
      </c>
      <c r="D125" s="10">
        <v>22.76</v>
      </c>
      <c r="E125" s="10">
        <f t="shared" si="19"/>
        <v>13.295299999999999</v>
      </c>
      <c r="F125" s="10">
        <v>0.81</v>
      </c>
      <c r="G125" s="10">
        <v>1.42</v>
      </c>
      <c r="H125" s="10">
        <v>0.16</v>
      </c>
      <c r="I125" s="10">
        <v>1.05</v>
      </c>
      <c r="J125" s="10">
        <v>3.45</v>
      </c>
      <c r="K125" s="10">
        <v>0.12</v>
      </c>
      <c r="L125" s="10">
        <v>4.2</v>
      </c>
      <c r="N125" s="10">
        <v>99.76</v>
      </c>
      <c r="O125" s="10">
        <v>13.04</v>
      </c>
      <c r="P125" s="10">
        <v>0.23</v>
      </c>
      <c r="Q125" s="66">
        <f t="shared" si="20"/>
        <v>99.495300000000015</v>
      </c>
      <c r="R125" s="66">
        <f t="shared" si="21"/>
        <v>95.295300000000012</v>
      </c>
      <c r="S125" s="30">
        <f t="shared" si="22"/>
        <v>1.0493696960920422</v>
      </c>
      <c r="T125" s="17" t="str">
        <f t="shared" si="23"/>
        <v>KR32.1</v>
      </c>
      <c r="U125" s="10">
        <f t="shared" si="24"/>
        <v>53.622791470303362</v>
      </c>
      <c r="V125" s="10">
        <f t="shared" si="25"/>
        <v>1.1857877565840076</v>
      </c>
      <c r="W125" s="10">
        <f t="shared" si="26"/>
        <v>23.883654283054884</v>
      </c>
      <c r="X125" s="10">
        <f t="shared" si="27"/>
        <v>13.951684920452529</v>
      </c>
      <c r="Y125" s="10">
        <f t="shared" si="28"/>
        <v>0.84998945383455426</v>
      </c>
      <c r="Z125" s="10">
        <f t="shared" si="29"/>
        <v>1.4901049684507</v>
      </c>
      <c r="AA125" s="10">
        <f t="shared" si="30"/>
        <v>0.16789915137472675</v>
      </c>
      <c r="AB125" s="10">
        <f t="shared" si="31"/>
        <v>1.1018381808966444</v>
      </c>
      <c r="AC125" s="10">
        <f t="shared" si="32"/>
        <v>3.6203254515175458</v>
      </c>
      <c r="AD125" s="10">
        <f t="shared" si="33"/>
        <v>0.12592436353104505</v>
      </c>
      <c r="AE125" s="10"/>
      <c r="AF125" s="10"/>
      <c r="AG125" s="10">
        <f t="shared" si="34"/>
        <v>100</v>
      </c>
      <c r="AH125" s="10">
        <f t="shared" si="35"/>
        <v>13.68378083704023</v>
      </c>
      <c r="AI125" s="10">
        <f t="shared" si="36"/>
        <v>0.24135503010116971</v>
      </c>
    </row>
    <row r="126" spans="1:35" x14ac:dyDescent="0.3">
      <c r="A126" s="17" t="s">
        <v>507</v>
      </c>
      <c r="B126" s="17">
        <v>51.6</v>
      </c>
      <c r="C126" s="10">
        <v>0.96</v>
      </c>
      <c r="D126" s="10">
        <v>21.48</v>
      </c>
      <c r="E126" s="10">
        <f t="shared" si="19"/>
        <v>14.343900000000001</v>
      </c>
      <c r="F126" s="10">
        <v>0.78</v>
      </c>
      <c r="G126" s="10">
        <v>2.35</v>
      </c>
      <c r="H126" s="10">
        <v>0.23</v>
      </c>
      <c r="I126" s="10">
        <v>1</v>
      </c>
      <c r="J126" s="10">
        <v>3.01</v>
      </c>
      <c r="K126" s="10">
        <v>0.19</v>
      </c>
      <c r="L126" s="10">
        <v>3.7</v>
      </c>
      <c r="N126" s="10">
        <v>99.86</v>
      </c>
      <c r="O126" s="10">
        <v>13.8</v>
      </c>
      <c r="P126" s="10">
        <v>0.49</v>
      </c>
      <c r="Q126" s="66">
        <f t="shared" si="20"/>
        <v>99.643900000000016</v>
      </c>
      <c r="R126" s="66">
        <f t="shared" si="21"/>
        <v>95.943900000000014</v>
      </c>
      <c r="S126" s="30">
        <f t="shared" si="22"/>
        <v>1.0422757465560601</v>
      </c>
      <c r="T126" s="17" t="str">
        <f t="shared" si="23"/>
        <v>KR48</v>
      </c>
      <c r="U126" s="10">
        <f t="shared" si="24"/>
        <v>53.781428522292707</v>
      </c>
      <c r="V126" s="10">
        <f t="shared" si="25"/>
        <v>1.0005847166938178</v>
      </c>
      <c r="W126" s="10">
        <f t="shared" si="26"/>
        <v>22.388083036024174</v>
      </c>
      <c r="X126" s="10">
        <f t="shared" si="27"/>
        <v>14.950299081025472</v>
      </c>
      <c r="Y126" s="10">
        <f t="shared" si="28"/>
        <v>0.81297508231372695</v>
      </c>
      <c r="Z126" s="10">
        <f t="shared" si="29"/>
        <v>2.4493480044067413</v>
      </c>
      <c r="AA126" s="10">
        <f t="shared" si="30"/>
        <v>0.23972342170789385</v>
      </c>
      <c r="AB126" s="10">
        <f t="shared" si="31"/>
        <v>1.0422757465560601</v>
      </c>
      <c r="AC126" s="10">
        <f t="shared" si="32"/>
        <v>3.1372499971337406</v>
      </c>
      <c r="AD126" s="10">
        <f t="shared" si="33"/>
        <v>0.19803239184565144</v>
      </c>
      <c r="AE126" s="10"/>
      <c r="AF126" s="10"/>
      <c r="AG126" s="10">
        <f t="shared" si="34"/>
        <v>99.999999999999986</v>
      </c>
      <c r="AH126" s="10">
        <f t="shared" si="35"/>
        <v>14.38340530247363</v>
      </c>
      <c r="AI126" s="10">
        <f t="shared" si="36"/>
        <v>0.51071511581246942</v>
      </c>
    </row>
    <row r="127" spans="1:35" x14ac:dyDescent="0.3">
      <c r="A127" s="17" t="s">
        <v>500</v>
      </c>
      <c r="B127" s="17">
        <v>51.7</v>
      </c>
      <c r="C127" s="10">
        <v>0.93</v>
      </c>
      <c r="D127" s="10">
        <v>20.6</v>
      </c>
      <c r="E127" s="10">
        <f t="shared" si="19"/>
        <v>15.2974</v>
      </c>
      <c r="F127" s="10">
        <v>0.76</v>
      </c>
      <c r="G127" s="10">
        <v>2.17</v>
      </c>
      <c r="H127" s="10">
        <v>0.37</v>
      </c>
      <c r="I127" s="10">
        <v>0.86</v>
      </c>
      <c r="J127" s="10">
        <v>3.01</v>
      </c>
      <c r="K127" s="10">
        <v>0.28999999999999998</v>
      </c>
      <c r="L127" s="10">
        <v>4.01</v>
      </c>
      <c r="N127" s="10">
        <v>100.18</v>
      </c>
      <c r="O127" s="10">
        <v>14.92</v>
      </c>
      <c r="P127" s="10">
        <v>0.34</v>
      </c>
      <c r="Q127" s="66">
        <f t="shared" si="20"/>
        <v>99.997400000000027</v>
      </c>
      <c r="R127" s="66">
        <f t="shared" si="21"/>
        <v>95.987400000000022</v>
      </c>
      <c r="S127" s="30">
        <f t="shared" si="22"/>
        <v>1.0418034033633579</v>
      </c>
      <c r="T127" s="17" t="str">
        <f t="shared" si="23"/>
        <v>KR28a</v>
      </c>
      <c r="U127" s="10">
        <f t="shared" si="24"/>
        <v>53.861235953885604</v>
      </c>
      <c r="V127" s="10">
        <f t="shared" si="25"/>
        <v>0.96887716512792288</v>
      </c>
      <c r="W127" s="10">
        <f t="shared" si="26"/>
        <v>21.461150109285175</v>
      </c>
      <c r="X127" s="10">
        <f t="shared" si="27"/>
        <v>15.936883382610629</v>
      </c>
      <c r="Y127" s="10">
        <f t="shared" si="28"/>
        <v>0.79177058655615196</v>
      </c>
      <c r="Z127" s="10">
        <f t="shared" si="29"/>
        <v>2.2607133852984864</v>
      </c>
      <c r="AA127" s="10">
        <f t="shared" si="30"/>
        <v>0.38546725924444242</v>
      </c>
      <c r="AB127" s="10">
        <f t="shared" si="31"/>
        <v>0.89595092689248779</v>
      </c>
      <c r="AC127" s="10">
        <f t="shared" si="32"/>
        <v>3.1358282441237071</v>
      </c>
      <c r="AD127" s="10">
        <f t="shared" si="33"/>
        <v>0.30212298697537376</v>
      </c>
      <c r="AE127" s="10"/>
      <c r="AF127" s="10"/>
      <c r="AG127" s="10">
        <f t="shared" si="34"/>
        <v>99.999999999999972</v>
      </c>
      <c r="AH127" s="10">
        <f t="shared" si="35"/>
        <v>15.543706778181299</v>
      </c>
      <c r="AI127" s="10">
        <f t="shared" si="36"/>
        <v>0.35421315714354168</v>
      </c>
    </row>
    <row r="128" spans="1:35" x14ac:dyDescent="0.3">
      <c r="A128" s="17" t="s">
        <v>511</v>
      </c>
      <c r="B128" s="17">
        <v>50.9</v>
      </c>
      <c r="C128" s="10">
        <v>0.88</v>
      </c>
      <c r="D128" s="10">
        <v>20.34</v>
      </c>
      <c r="E128" s="10">
        <f t="shared" si="19"/>
        <v>17.532900000000001</v>
      </c>
      <c r="F128" s="10">
        <v>0.46</v>
      </c>
      <c r="G128" s="10">
        <v>1.37</v>
      </c>
      <c r="H128" s="10">
        <v>7.0000000000000007E-2</v>
      </c>
      <c r="I128" s="10">
        <v>1.04</v>
      </c>
      <c r="J128" s="10">
        <v>3.37</v>
      </c>
      <c r="K128" s="10">
        <v>7.0000000000000007E-2</v>
      </c>
      <c r="L128" s="10">
        <v>3.48</v>
      </c>
      <c r="N128" s="10">
        <v>99.71</v>
      </c>
      <c r="O128" s="10">
        <v>17.100000000000001</v>
      </c>
      <c r="P128" s="10">
        <v>0.39</v>
      </c>
      <c r="Q128" s="66">
        <f t="shared" si="20"/>
        <v>99.512900000000002</v>
      </c>
      <c r="R128" s="66">
        <f t="shared" si="21"/>
        <v>96.032899999999998</v>
      </c>
      <c r="S128" s="30">
        <f t="shared" si="22"/>
        <v>1.0413098011202411</v>
      </c>
      <c r="T128" s="17" t="str">
        <f t="shared" si="23"/>
        <v>KR63</v>
      </c>
      <c r="U128" s="10">
        <f t="shared" si="24"/>
        <v>53.00266887702027</v>
      </c>
      <c r="V128" s="10">
        <f t="shared" si="25"/>
        <v>0.91635262498581216</v>
      </c>
      <c r="W128" s="10">
        <f t="shared" si="26"/>
        <v>21.180241354785704</v>
      </c>
      <c r="X128" s="10">
        <f t="shared" si="27"/>
        <v>18.257180612061077</v>
      </c>
      <c r="Y128" s="10">
        <f t="shared" si="28"/>
        <v>0.4790025085153109</v>
      </c>
      <c r="Z128" s="10">
        <f t="shared" si="29"/>
        <v>1.4265944275347304</v>
      </c>
      <c r="AA128" s="10">
        <f t="shared" si="30"/>
        <v>7.2891686078416881E-2</v>
      </c>
      <c r="AB128" s="10">
        <f t="shared" si="31"/>
        <v>1.0829621931650508</v>
      </c>
      <c r="AC128" s="10">
        <f t="shared" si="32"/>
        <v>3.5092140297752126</v>
      </c>
      <c r="AD128" s="10">
        <f t="shared" si="33"/>
        <v>7.2891686078416881E-2</v>
      </c>
      <c r="AE128" s="10"/>
      <c r="AF128" s="10"/>
      <c r="AG128" s="10">
        <f t="shared" si="34"/>
        <v>99.999999999999986</v>
      </c>
      <c r="AH128" s="10">
        <f t="shared" si="35"/>
        <v>17.806397599156124</v>
      </c>
      <c r="AI128" s="10">
        <f t="shared" si="36"/>
        <v>0.40611082243689406</v>
      </c>
    </row>
    <row r="129" spans="1:35" x14ac:dyDescent="0.3">
      <c r="A129" s="40" t="s">
        <v>53</v>
      </c>
      <c r="B129" s="34">
        <v>50.16</v>
      </c>
      <c r="C129" s="34">
        <v>1</v>
      </c>
      <c r="D129" s="34">
        <v>21.5</v>
      </c>
      <c r="E129" s="34">
        <v>16.670000000000002</v>
      </c>
      <c r="F129" s="34">
        <v>0.41</v>
      </c>
      <c r="G129" s="34">
        <v>1.01</v>
      </c>
      <c r="H129" s="34">
        <v>0.36</v>
      </c>
      <c r="I129" s="34">
        <v>1.1499999999999999</v>
      </c>
      <c r="J129" s="34">
        <v>3.54</v>
      </c>
      <c r="K129" s="34">
        <v>0.26</v>
      </c>
      <c r="L129" s="34">
        <v>3.67</v>
      </c>
      <c r="M129" s="34"/>
      <c r="N129" s="34">
        <f>SUM(B129:L129)</f>
        <v>99.730000000000018</v>
      </c>
      <c r="O129" s="35"/>
      <c r="P129" s="35"/>
      <c r="Q129" s="66">
        <f t="shared" si="20"/>
        <v>99.730000000000018</v>
      </c>
      <c r="R129" s="66">
        <f t="shared" si="21"/>
        <v>96.060000000000016</v>
      </c>
      <c r="S129" s="30">
        <f t="shared" si="22"/>
        <v>1.0410160316468873</v>
      </c>
      <c r="T129" s="17" t="str">
        <f t="shared" si="23"/>
        <v>Sl6 violet slate, Vielsalm</v>
      </c>
      <c r="U129" s="10">
        <f t="shared" si="24"/>
        <v>52.217364147407864</v>
      </c>
      <c r="V129" s="10">
        <f t="shared" si="25"/>
        <v>1.0410160316468873</v>
      </c>
      <c r="W129" s="10">
        <f t="shared" si="26"/>
        <v>22.381844680408076</v>
      </c>
      <c r="X129" s="10">
        <f t="shared" si="27"/>
        <v>17.353737247553614</v>
      </c>
      <c r="Y129" s="10">
        <f t="shared" si="28"/>
        <v>0.42681657297522374</v>
      </c>
      <c r="Z129" s="10">
        <f t="shared" si="29"/>
        <v>1.0514261919633561</v>
      </c>
      <c r="AA129" s="10">
        <f t="shared" si="30"/>
        <v>0.37476577139287942</v>
      </c>
      <c r="AB129" s="10">
        <f t="shared" si="31"/>
        <v>1.1971684363939203</v>
      </c>
      <c r="AC129" s="10">
        <f t="shared" si="32"/>
        <v>3.6851967520299809</v>
      </c>
      <c r="AD129" s="10">
        <f t="shared" si="33"/>
        <v>0.27066416822819073</v>
      </c>
      <c r="AE129" s="10"/>
      <c r="AF129" s="10"/>
      <c r="AG129" s="10">
        <f t="shared" si="34"/>
        <v>100</v>
      </c>
      <c r="AH129" s="10">
        <f t="shared" si="35"/>
        <v>0</v>
      </c>
      <c r="AI129" s="10">
        <f t="shared" si="36"/>
        <v>0</v>
      </c>
    </row>
    <row r="130" spans="1:35" x14ac:dyDescent="0.3">
      <c r="A130" s="39" t="s">
        <v>54</v>
      </c>
      <c r="B130" s="34">
        <v>48.38</v>
      </c>
      <c r="C130" s="34">
        <v>0.95</v>
      </c>
      <c r="D130" s="34">
        <v>21.19</v>
      </c>
      <c r="E130" s="34">
        <v>19.38</v>
      </c>
      <c r="F130" s="34">
        <v>0.22</v>
      </c>
      <c r="G130" s="34">
        <v>0.89</v>
      </c>
      <c r="H130" s="34">
        <v>0.41</v>
      </c>
      <c r="I130" s="34">
        <v>1.1499999999999999</v>
      </c>
      <c r="J130" s="34">
        <v>3.69</v>
      </c>
      <c r="K130" s="34">
        <v>0.32</v>
      </c>
      <c r="L130" s="34">
        <v>3.41</v>
      </c>
      <c r="M130" s="34"/>
      <c r="N130" s="34">
        <f>SUM(B130:L130)</f>
        <v>99.99</v>
      </c>
      <c r="O130" s="35"/>
      <c r="P130" s="35"/>
      <c r="Q130" s="66">
        <f t="shared" si="20"/>
        <v>99.99</v>
      </c>
      <c r="R130" s="66">
        <f t="shared" si="21"/>
        <v>96.58</v>
      </c>
      <c r="S130" s="30">
        <f t="shared" si="22"/>
        <v>1.0354110581901015</v>
      </c>
      <c r="T130" s="17" t="str">
        <f t="shared" si="23"/>
        <v>Sl9 violet slate, Vielsalm</v>
      </c>
      <c r="U130" s="10">
        <f t="shared" si="24"/>
        <v>50.093186995237112</v>
      </c>
      <c r="V130" s="10">
        <f t="shared" si="25"/>
        <v>0.98364050528059632</v>
      </c>
      <c r="W130" s="10">
        <f t="shared" si="26"/>
        <v>21.940360323048253</v>
      </c>
      <c r="X130" s="10">
        <f t="shared" si="27"/>
        <v>20.066266307724167</v>
      </c>
      <c r="Y130" s="10">
        <f t="shared" si="28"/>
        <v>0.22779043280182232</v>
      </c>
      <c r="Z130" s="10">
        <f t="shared" si="29"/>
        <v>0.92151584178919033</v>
      </c>
      <c r="AA130" s="10">
        <f t="shared" si="30"/>
        <v>0.42451853385794158</v>
      </c>
      <c r="AB130" s="10">
        <f t="shared" si="31"/>
        <v>1.1907227169186165</v>
      </c>
      <c r="AC130" s="10">
        <f t="shared" si="32"/>
        <v>3.8206668047214745</v>
      </c>
      <c r="AD130" s="10">
        <f t="shared" si="33"/>
        <v>0.33133153862083248</v>
      </c>
      <c r="AE130" s="10"/>
      <c r="AF130" s="10"/>
      <c r="AG130" s="10">
        <f t="shared" si="34"/>
        <v>99.999999999999986</v>
      </c>
      <c r="AH130" s="10">
        <f t="shared" si="35"/>
        <v>0</v>
      </c>
      <c r="AI130" s="10">
        <f t="shared" si="36"/>
        <v>0</v>
      </c>
    </row>
    <row r="131" spans="1:35" x14ac:dyDescent="0.3">
      <c r="A131" s="40" t="s">
        <v>55</v>
      </c>
      <c r="B131" s="34">
        <v>48.46</v>
      </c>
      <c r="C131" s="34">
        <v>0.92</v>
      </c>
      <c r="D131" s="34">
        <v>21.01</v>
      </c>
      <c r="E131" s="34">
        <v>15.39</v>
      </c>
      <c r="F131" s="34">
        <v>4.75</v>
      </c>
      <c r="G131" s="34">
        <v>1.1200000000000001</v>
      </c>
      <c r="H131" s="34">
        <v>0.28000000000000003</v>
      </c>
      <c r="I131" s="34">
        <v>1.21</v>
      </c>
      <c r="J131" s="34">
        <v>3.3</v>
      </c>
      <c r="K131" s="34">
        <v>0.22</v>
      </c>
      <c r="L131" s="34">
        <v>2.97</v>
      </c>
      <c r="M131" s="34"/>
      <c r="N131" s="34">
        <f>SUM(B131:L131)</f>
        <v>99.63</v>
      </c>
      <c r="O131" s="35"/>
      <c r="P131" s="35"/>
      <c r="Q131" s="66">
        <f t="shared" si="20"/>
        <v>99.63</v>
      </c>
      <c r="R131" s="66">
        <f t="shared" si="21"/>
        <v>96.66</v>
      </c>
      <c r="S131" s="30">
        <f t="shared" si="22"/>
        <v>1.0345541071798054</v>
      </c>
      <c r="T131" s="17" t="str">
        <f t="shared" si="23"/>
        <v>Sl13 violet slate Walk</v>
      </c>
      <c r="U131" s="10">
        <f t="shared" si="24"/>
        <v>50.13449203393337</v>
      </c>
      <c r="V131" s="10">
        <f t="shared" si="25"/>
        <v>0.95178977860542102</v>
      </c>
      <c r="W131" s="10">
        <f t="shared" si="26"/>
        <v>21.735981791847713</v>
      </c>
      <c r="X131" s="10">
        <f t="shared" si="27"/>
        <v>15.921787709497206</v>
      </c>
      <c r="Y131" s="10">
        <f t="shared" si="28"/>
        <v>4.9141320091040761</v>
      </c>
      <c r="Z131" s="10">
        <f t="shared" si="29"/>
        <v>1.1587006000413822</v>
      </c>
      <c r="AA131" s="10">
        <f t="shared" si="30"/>
        <v>0.28967515001034555</v>
      </c>
      <c r="AB131" s="10">
        <f t="shared" si="31"/>
        <v>1.2518104696875645</v>
      </c>
      <c r="AC131" s="10">
        <f t="shared" si="32"/>
        <v>3.4140285536933579</v>
      </c>
      <c r="AD131" s="10">
        <f t="shared" si="33"/>
        <v>0.2276019035795572</v>
      </c>
      <c r="AE131" s="10"/>
      <c r="AF131" s="10"/>
      <c r="AG131" s="10">
        <f t="shared" si="34"/>
        <v>100</v>
      </c>
      <c r="AH131" s="10">
        <f t="shared" si="35"/>
        <v>0</v>
      </c>
      <c r="AI131" s="10">
        <f t="shared" si="36"/>
        <v>0</v>
      </c>
    </row>
    <row r="132" spans="1:35" x14ac:dyDescent="0.3">
      <c r="A132" s="46" t="s">
        <v>538</v>
      </c>
      <c r="B132" s="46">
        <v>47.4</v>
      </c>
      <c r="C132" s="46">
        <v>1.1299999999999999</v>
      </c>
      <c r="D132" s="46">
        <v>23.58</v>
      </c>
      <c r="E132" s="47">
        <f t="shared" ref="E132:E143" si="37">O132+(1.11*P132)</f>
        <v>10.536300000000001</v>
      </c>
      <c r="F132" s="46">
        <v>7.8</v>
      </c>
      <c r="G132" s="46">
        <v>0.82</v>
      </c>
      <c r="H132" s="46">
        <v>0.35</v>
      </c>
      <c r="I132" s="46">
        <v>1.37</v>
      </c>
      <c r="J132" s="46">
        <v>3.78</v>
      </c>
      <c r="K132" s="46">
        <v>0.21</v>
      </c>
      <c r="L132" s="46">
        <v>2.82</v>
      </c>
      <c r="M132" s="46"/>
      <c r="N132" s="46">
        <v>99.76</v>
      </c>
      <c r="O132" s="46">
        <v>10.17</v>
      </c>
      <c r="P132" s="46">
        <v>0.33</v>
      </c>
      <c r="Q132" s="66">
        <f t="shared" si="20"/>
        <v>99.796299999999974</v>
      </c>
      <c r="R132" s="66">
        <f t="shared" si="21"/>
        <v>96.976299999999981</v>
      </c>
      <c r="S132" s="30">
        <f t="shared" si="22"/>
        <v>1.0311797831016447</v>
      </c>
      <c r="T132" s="17" t="str">
        <f t="shared" si="23"/>
        <v>Slate Allem</v>
      </c>
      <c r="U132" s="10">
        <f t="shared" si="24"/>
        <v>48.877921719017955</v>
      </c>
      <c r="V132" s="10">
        <f t="shared" si="25"/>
        <v>1.1652331549048585</v>
      </c>
      <c r="W132" s="10">
        <f t="shared" si="26"/>
        <v>24.315219285536781</v>
      </c>
      <c r="X132" s="10">
        <f t="shared" si="27"/>
        <v>10.864819548693859</v>
      </c>
      <c r="Y132" s="10">
        <f t="shared" si="28"/>
        <v>8.0432023081928286</v>
      </c>
      <c r="Z132" s="10">
        <f t="shared" si="29"/>
        <v>0.84556742214334857</v>
      </c>
      <c r="AA132" s="10">
        <f t="shared" si="30"/>
        <v>0.36091292408557563</v>
      </c>
      <c r="AB132" s="10">
        <f t="shared" si="31"/>
        <v>1.4127163028492533</v>
      </c>
      <c r="AC132" s="10">
        <f t="shared" si="32"/>
        <v>3.8978595801242166</v>
      </c>
      <c r="AD132" s="10">
        <f t="shared" si="33"/>
        <v>0.21654775445134539</v>
      </c>
      <c r="AE132" s="10"/>
      <c r="AF132" s="10"/>
      <c r="AG132" s="10">
        <f t="shared" si="34"/>
        <v>100.00000000000003</v>
      </c>
      <c r="AH132" s="10">
        <f t="shared" si="35"/>
        <v>10.487098394143727</v>
      </c>
      <c r="AI132" s="10">
        <f t="shared" si="36"/>
        <v>0.34028932842354276</v>
      </c>
    </row>
    <row r="133" spans="1:35" x14ac:dyDescent="0.3">
      <c r="A133" s="46" t="s">
        <v>539</v>
      </c>
      <c r="B133" s="46">
        <v>50.28</v>
      </c>
      <c r="C133" s="46">
        <v>0.81</v>
      </c>
      <c r="D133" s="46">
        <v>18.82</v>
      </c>
      <c r="E133" s="47">
        <v>17.404199999999999</v>
      </c>
      <c r="F133" s="46">
        <v>2.2000000000000002</v>
      </c>
      <c r="G133" s="46">
        <v>1.76</v>
      </c>
      <c r="H133" s="46">
        <v>0.11</v>
      </c>
      <c r="I133" s="46">
        <v>1.1499999999999999</v>
      </c>
      <c r="J133" s="46">
        <v>3.08</v>
      </c>
      <c r="K133" s="46">
        <v>0.04</v>
      </c>
      <c r="L133" s="46">
        <v>4.1500000000000004</v>
      </c>
      <c r="M133" s="46"/>
      <c r="N133" s="46">
        <v>99.78</v>
      </c>
      <c r="O133" s="46">
        <v>17.16</v>
      </c>
      <c r="P133" s="46">
        <v>0.22</v>
      </c>
      <c r="Q133" s="66">
        <f t="shared" si="20"/>
        <v>99.804200000000023</v>
      </c>
      <c r="R133" s="66">
        <f t="shared" si="21"/>
        <v>95.654200000000017</v>
      </c>
      <c r="S133" s="30">
        <f t="shared" si="22"/>
        <v>1.0454324012954996</v>
      </c>
      <c r="T133" s="17" t="str">
        <f t="shared" si="23"/>
        <v>Slate Lorraine</v>
      </c>
      <c r="U133" s="10">
        <f t="shared" si="24"/>
        <v>52.564341137137724</v>
      </c>
      <c r="V133" s="10">
        <f t="shared" si="25"/>
        <v>0.84680024504935481</v>
      </c>
      <c r="W133" s="10">
        <f t="shared" si="26"/>
        <v>19.675037792381303</v>
      </c>
      <c r="X133" s="10">
        <f t="shared" si="27"/>
        <v>18.194914598627133</v>
      </c>
      <c r="Y133" s="10">
        <f t="shared" si="28"/>
        <v>2.2999512828500994</v>
      </c>
      <c r="Z133" s="10">
        <f t="shared" si="29"/>
        <v>1.8399610262800794</v>
      </c>
      <c r="AA133" s="10">
        <f t="shared" si="30"/>
        <v>0.11499756414250496</v>
      </c>
      <c r="AB133" s="10">
        <f t="shared" si="31"/>
        <v>1.2022472614898245</v>
      </c>
      <c r="AC133" s="10">
        <f t="shared" si="32"/>
        <v>3.219931795990139</v>
      </c>
      <c r="AD133" s="10">
        <f t="shared" si="33"/>
        <v>4.181729605181999E-2</v>
      </c>
      <c r="AE133" s="10"/>
      <c r="AF133" s="10"/>
      <c r="AG133" s="10">
        <f t="shared" si="34"/>
        <v>99.999999999999972</v>
      </c>
      <c r="AH133" s="10">
        <f t="shared" si="35"/>
        <v>17.939620006230776</v>
      </c>
      <c r="AI133" s="10">
        <f t="shared" si="36"/>
        <v>0.22999512828500993</v>
      </c>
    </row>
    <row r="134" spans="1:35" x14ac:dyDescent="0.3">
      <c r="A134" s="46" t="s">
        <v>540</v>
      </c>
      <c r="B134" s="46">
        <v>54.22</v>
      </c>
      <c r="C134" s="46">
        <v>1.35</v>
      </c>
      <c r="D134" s="46">
        <v>23.97</v>
      </c>
      <c r="E134" s="47">
        <f t="shared" si="37"/>
        <v>8.5888000000000009</v>
      </c>
      <c r="F134" s="46">
        <v>1</v>
      </c>
      <c r="G134" s="46">
        <v>1.42</v>
      </c>
      <c r="H134" s="46">
        <v>0.04</v>
      </c>
      <c r="I134" s="46">
        <v>1.44</v>
      </c>
      <c r="J134" s="46">
        <v>3.93</v>
      </c>
      <c r="K134" s="46" t="s">
        <v>34</v>
      </c>
      <c r="L134" s="46">
        <v>3.95</v>
      </c>
      <c r="M134" s="46"/>
      <c r="N134" s="46">
        <v>99.9</v>
      </c>
      <c r="O134" s="46">
        <v>8.5</v>
      </c>
      <c r="P134" s="46">
        <v>0.08</v>
      </c>
      <c r="Q134" s="66">
        <f t="shared" ref="Q134:Q197" si="38">SUM(B134:M134)</f>
        <v>99.908800000000014</v>
      </c>
      <c r="R134" s="66">
        <f t="shared" ref="R134:R197" si="39">SUM(B134:K134)</f>
        <v>95.958800000000011</v>
      </c>
      <c r="S134" s="30">
        <f t="shared" ref="S134:S197" si="40">100/R134</f>
        <v>1.0421139072185146</v>
      </c>
      <c r="T134" s="17" t="str">
        <f t="shared" ref="T134:T197" si="41">A134</f>
        <v>Slate Peta Fin</v>
      </c>
      <c r="U134" s="10">
        <f t="shared" ref="U134:U197" si="42">B134*$S134</f>
        <v>56.503416049387859</v>
      </c>
      <c r="V134" s="10">
        <f t="shared" ref="V134:V197" si="43">C134*$S134</f>
        <v>1.4068537747449947</v>
      </c>
      <c r="W134" s="10">
        <f t="shared" ref="W134:W197" si="44">D134*$S134</f>
        <v>24.979470356027793</v>
      </c>
      <c r="X134" s="10">
        <f t="shared" ref="X134:X197" si="45">E134*$S134</f>
        <v>8.9505079263183784</v>
      </c>
      <c r="Y134" s="10">
        <f t="shared" ref="Y134:Y197" si="46">F134*$S134</f>
        <v>1.0421139072185146</v>
      </c>
      <c r="Z134" s="10">
        <f t="shared" ref="Z134:Z197" si="47">G134*$S134</f>
        <v>1.4798017482502908</v>
      </c>
      <c r="AA134" s="10">
        <f t="shared" ref="AA134:AA197" si="48">H134*$S134</f>
        <v>4.1684556288740585E-2</v>
      </c>
      <c r="AB134" s="10">
        <f t="shared" ref="AB134:AB197" si="49">I134*$S134</f>
        <v>1.500644026394661</v>
      </c>
      <c r="AC134" s="10">
        <f t="shared" ref="AC134:AC197" si="50">J134*$S134</f>
        <v>4.0955076553687624</v>
      </c>
      <c r="AD134" s="10"/>
      <c r="AE134" s="10"/>
      <c r="AF134" s="10"/>
      <c r="AG134" s="10">
        <f t="shared" ref="AG134:AG197" si="51">SUM(U134:AD134)</f>
        <v>100.00000000000001</v>
      </c>
      <c r="AH134" s="10">
        <f t="shared" ref="AH134:AH143" si="52">O134*$S134</f>
        <v>8.8579682113573739</v>
      </c>
      <c r="AI134" s="10">
        <f t="shared" ref="AI134:AI143" si="53">P134*$S134</f>
        <v>8.3369112577481169E-2</v>
      </c>
    </row>
    <row r="135" spans="1:35" x14ac:dyDescent="0.3">
      <c r="A135" s="46" t="s">
        <v>541</v>
      </c>
      <c r="B135" s="46">
        <v>49.91</v>
      </c>
      <c r="C135" s="46">
        <v>1.25</v>
      </c>
      <c r="D135" s="46">
        <v>20.83</v>
      </c>
      <c r="E135" s="47">
        <f t="shared" si="37"/>
        <v>14.363200000000001</v>
      </c>
      <c r="F135" s="46">
        <v>1.94</v>
      </c>
      <c r="G135" s="46">
        <v>0.82</v>
      </c>
      <c r="H135" s="46">
        <v>7.0000000000000007E-2</v>
      </c>
      <c r="I135" s="46">
        <v>1.59</v>
      </c>
      <c r="J135" s="46">
        <v>3.53</v>
      </c>
      <c r="K135" s="46" t="s">
        <v>34</v>
      </c>
      <c r="L135" s="46">
        <v>2.99</v>
      </c>
      <c r="M135" s="46"/>
      <c r="N135" s="46">
        <v>97.28</v>
      </c>
      <c r="O135" s="46">
        <v>14.23</v>
      </c>
      <c r="P135" s="46">
        <v>0.12</v>
      </c>
      <c r="Q135" s="66">
        <f t="shared" si="38"/>
        <v>97.293199999999985</v>
      </c>
      <c r="R135" s="66">
        <f t="shared" si="39"/>
        <v>94.30319999999999</v>
      </c>
      <c r="S135" s="30">
        <f t="shared" si="40"/>
        <v>1.0604094028622573</v>
      </c>
      <c r="T135" s="17" t="str">
        <f t="shared" si="41"/>
        <v>Slate grosse Bl.</v>
      </c>
      <c r="U135" s="10">
        <f t="shared" si="42"/>
        <v>52.925033296855254</v>
      </c>
      <c r="V135" s="10">
        <f t="shared" si="43"/>
        <v>1.3255117535778216</v>
      </c>
      <c r="W135" s="10">
        <f t="shared" si="44"/>
        <v>22.088327861620819</v>
      </c>
      <c r="X135" s="10">
        <f t="shared" si="45"/>
        <v>15.230872335191174</v>
      </c>
      <c r="Y135" s="10">
        <f t="shared" si="46"/>
        <v>2.0571942415527791</v>
      </c>
      <c r="Z135" s="10">
        <f t="shared" si="47"/>
        <v>0.86953571034705091</v>
      </c>
      <c r="AA135" s="10">
        <f t="shared" si="48"/>
        <v>7.4228658200358011E-2</v>
      </c>
      <c r="AB135" s="10">
        <f t="shared" si="49"/>
        <v>1.6860509505509891</v>
      </c>
      <c r="AC135" s="10">
        <f t="shared" si="50"/>
        <v>3.7432451921037679</v>
      </c>
      <c r="AD135" s="10"/>
      <c r="AE135" s="10"/>
      <c r="AF135" s="10"/>
      <c r="AG135" s="10">
        <f t="shared" si="51"/>
        <v>100.00000000000001</v>
      </c>
      <c r="AH135" s="10">
        <f t="shared" si="52"/>
        <v>15.089625802729921</v>
      </c>
      <c r="AI135" s="10">
        <f t="shared" si="53"/>
        <v>0.12724912834347088</v>
      </c>
    </row>
    <row r="136" spans="1:35" x14ac:dyDescent="0.3">
      <c r="A136" s="46" t="s">
        <v>530</v>
      </c>
      <c r="B136" s="46">
        <v>51</v>
      </c>
      <c r="C136" s="46">
        <v>1.04</v>
      </c>
      <c r="D136" s="46">
        <v>20.77</v>
      </c>
      <c r="E136" s="47">
        <f t="shared" si="37"/>
        <v>16.221699999999998</v>
      </c>
      <c r="F136" s="46">
        <v>0.61</v>
      </c>
      <c r="G136" s="46">
        <v>1.51</v>
      </c>
      <c r="H136" s="46">
        <v>0.42</v>
      </c>
      <c r="I136" s="46">
        <v>1.52</v>
      </c>
      <c r="J136" s="46">
        <v>2.3199999999999998</v>
      </c>
      <c r="K136" s="46">
        <v>0.28000000000000003</v>
      </c>
      <c r="L136" s="46">
        <v>3.7600000000000002</v>
      </c>
      <c r="M136" s="46"/>
      <c r="N136" s="46">
        <v>99.41</v>
      </c>
      <c r="O136" s="46">
        <v>15.7</v>
      </c>
      <c r="P136" s="46">
        <v>0.47</v>
      </c>
      <c r="Q136" s="66">
        <f t="shared" si="38"/>
        <v>99.451700000000002</v>
      </c>
      <c r="R136" s="66">
        <f t="shared" si="39"/>
        <v>95.691699999999997</v>
      </c>
      <c r="S136" s="30">
        <f t="shared" si="40"/>
        <v>1.0450227135686794</v>
      </c>
      <c r="T136" s="17" t="str">
        <f t="shared" si="41"/>
        <v>SA2 pres SA4</v>
      </c>
      <c r="U136" s="10">
        <f t="shared" si="42"/>
        <v>53.296158392002646</v>
      </c>
      <c r="V136" s="10">
        <f t="shared" si="43"/>
        <v>1.0868236221114267</v>
      </c>
      <c r="W136" s="10">
        <f t="shared" si="44"/>
        <v>21.70512176082147</v>
      </c>
      <c r="X136" s="10">
        <f t="shared" si="45"/>
        <v>16.952044952697044</v>
      </c>
      <c r="Y136" s="10">
        <f t="shared" si="46"/>
        <v>0.63746385527689442</v>
      </c>
      <c r="Z136" s="10">
        <f t="shared" si="47"/>
        <v>1.5779842974887059</v>
      </c>
      <c r="AA136" s="10">
        <f t="shared" si="48"/>
        <v>0.43890953969884533</v>
      </c>
      <c r="AB136" s="10">
        <f t="shared" si="49"/>
        <v>1.5884345246243927</v>
      </c>
      <c r="AC136" s="10">
        <f t="shared" si="50"/>
        <v>2.424452695479336</v>
      </c>
      <c r="AD136" s="10">
        <f t="shared" ref="AD136:AD197" si="54">K136*$S136</f>
        <v>0.29260635979923028</v>
      </c>
      <c r="AE136" s="10"/>
      <c r="AF136" s="10"/>
      <c r="AG136" s="10">
        <f t="shared" si="51"/>
        <v>99.999999999999986</v>
      </c>
      <c r="AH136" s="10">
        <f t="shared" si="52"/>
        <v>16.406856603028267</v>
      </c>
      <c r="AI136" s="10">
        <f t="shared" si="53"/>
        <v>0.49116067537727925</v>
      </c>
    </row>
    <row r="137" spans="1:35" x14ac:dyDescent="0.3">
      <c r="A137" s="46" t="s">
        <v>531</v>
      </c>
      <c r="B137" s="46">
        <v>56.4</v>
      </c>
      <c r="C137" s="46">
        <v>1.05</v>
      </c>
      <c r="D137" s="46">
        <v>23.08</v>
      </c>
      <c r="E137" s="47">
        <f t="shared" si="37"/>
        <v>9.2952999999999992</v>
      </c>
      <c r="F137" s="46">
        <v>0.65</v>
      </c>
      <c r="G137" s="46">
        <v>1.2</v>
      </c>
      <c r="H137" s="46">
        <v>0.27</v>
      </c>
      <c r="I137" s="46">
        <v>0.86</v>
      </c>
      <c r="J137" s="46">
        <v>2.48</v>
      </c>
      <c r="K137" s="46">
        <v>0.28000000000000003</v>
      </c>
      <c r="L137" s="46">
        <v>4.2200000000000006</v>
      </c>
      <c r="M137" s="46"/>
      <c r="N137" s="46">
        <v>99.77</v>
      </c>
      <c r="O137" s="46">
        <v>9.0399999999999991</v>
      </c>
      <c r="P137" s="46">
        <v>0.23</v>
      </c>
      <c r="Q137" s="66">
        <f t="shared" si="38"/>
        <v>99.785300000000007</v>
      </c>
      <c r="R137" s="66">
        <f t="shared" si="39"/>
        <v>95.565300000000008</v>
      </c>
      <c r="S137" s="30">
        <f t="shared" si="40"/>
        <v>1.0464049189402429</v>
      </c>
      <c r="T137" s="17" t="str">
        <f t="shared" si="41"/>
        <v>OT3 pres OT4</v>
      </c>
      <c r="U137" s="10">
        <f t="shared" si="42"/>
        <v>59.017237428229699</v>
      </c>
      <c r="V137" s="10">
        <f t="shared" si="43"/>
        <v>1.0987251648872551</v>
      </c>
      <c r="W137" s="10">
        <f t="shared" si="44"/>
        <v>24.151025529140803</v>
      </c>
      <c r="X137" s="10">
        <f t="shared" si="45"/>
        <v>9.7266476430252382</v>
      </c>
      <c r="Y137" s="10">
        <f t="shared" si="46"/>
        <v>0.68016319731115793</v>
      </c>
      <c r="Z137" s="10">
        <f t="shared" si="47"/>
        <v>1.2556859027282914</v>
      </c>
      <c r="AA137" s="10">
        <f t="shared" si="48"/>
        <v>0.28252932811386561</v>
      </c>
      <c r="AB137" s="10">
        <f t="shared" si="49"/>
        <v>0.89990823028860889</v>
      </c>
      <c r="AC137" s="10">
        <f t="shared" si="50"/>
        <v>2.5950841989718025</v>
      </c>
      <c r="AD137" s="10">
        <f t="shared" si="54"/>
        <v>0.29299337730326802</v>
      </c>
      <c r="AE137" s="10"/>
      <c r="AF137" s="10"/>
      <c r="AG137" s="10">
        <f t="shared" si="51"/>
        <v>99.999999999999972</v>
      </c>
      <c r="AH137" s="10">
        <f t="shared" si="52"/>
        <v>9.4595004672197955</v>
      </c>
      <c r="AI137" s="10">
        <f t="shared" si="53"/>
        <v>0.24067313135625587</v>
      </c>
    </row>
    <row r="138" spans="1:35" x14ac:dyDescent="0.3">
      <c r="A138" s="46" t="s">
        <v>531</v>
      </c>
      <c r="B138" s="46">
        <v>55</v>
      </c>
      <c r="C138" s="46">
        <v>1.02</v>
      </c>
      <c r="D138" s="46">
        <v>21.09</v>
      </c>
      <c r="E138" s="47">
        <f t="shared" si="37"/>
        <v>13.278600000000001</v>
      </c>
      <c r="F138" s="46">
        <v>0.37</v>
      </c>
      <c r="G138" s="46">
        <v>1.1200000000000001</v>
      </c>
      <c r="H138" s="46">
        <v>0.31</v>
      </c>
      <c r="I138" s="46">
        <v>0.82</v>
      </c>
      <c r="J138" s="46">
        <v>2.46</v>
      </c>
      <c r="K138" s="46">
        <v>0.28000000000000003</v>
      </c>
      <c r="L138" s="46">
        <v>4.2299999999999995</v>
      </c>
      <c r="M138" s="46"/>
      <c r="N138" s="46">
        <v>99.97</v>
      </c>
      <c r="O138" s="46">
        <v>12.99</v>
      </c>
      <c r="P138" s="46">
        <v>0.26</v>
      </c>
      <c r="Q138" s="66">
        <f t="shared" si="38"/>
        <v>99.9786</v>
      </c>
      <c r="R138" s="66">
        <f t="shared" si="39"/>
        <v>95.748599999999996</v>
      </c>
      <c r="S138" s="30">
        <f t="shared" si="40"/>
        <v>1.0444016936017864</v>
      </c>
      <c r="T138" s="17" t="str">
        <f t="shared" si="41"/>
        <v>OT3 pres OT4</v>
      </c>
      <c r="U138" s="10">
        <f t="shared" si="42"/>
        <v>57.442093148098252</v>
      </c>
      <c r="V138" s="10">
        <f t="shared" si="43"/>
        <v>1.065289727473822</v>
      </c>
      <c r="W138" s="10">
        <f t="shared" si="44"/>
        <v>22.026431718061673</v>
      </c>
      <c r="X138" s="10">
        <f t="shared" si="45"/>
        <v>13.868192328660681</v>
      </c>
      <c r="Y138" s="10">
        <f t="shared" si="46"/>
        <v>0.38642862663266098</v>
      </c>
      <c r="Z138" s="10">
        <f t="shared" si="47"/>
        <v>1.1697298968340009</v>
      </c>
      <c r="AA138" s="10">
        <f t="shared" si="48"/>
        <v>0.32376452501655378</v>
      </c>
      <c r="AB138" s="10">
        <f t="shared" si="49"/>
        <v>0.85640938875346473</v>
      </c>
      <c r="AC138" s="10">
        <f t="shared" si="50"/>
        <v>2.5692281662603946</v>
      </c>
      <c r="AD138" s="10">
        <f t="shared" si="54"/>
        <v>0.29243247420850021</v>
      </c>
      <c r="AE138" s="10"/>
      <c r="AF138" s="10"/>
      <c r="AG138" s="10">
        <f t="shared" si="51"/>
        <v>100.00000000000001</v>
      </c>
      <c r="AH138" s="10">
        <f t="shared" si="52"/>
        <v>13.566777999887204</v>
      </c>
      <c r="AI138" s="10">
        <f t="shared" si="53"/>
        <v>0.27154444033646447</v>
      </c>
    </row>
    <row r="139" spans="1:35" x14ac:dyDescent="0.3">
      <c r="A139" s="46" t="s">
        <v>532</v>
      </c>
      <c r="B139" s="46">
        <v>50.9</v>
      </c>
      <c r="C139" s="46">
        <v>1.08</v>
      </c>
      <c r="D139" s="46">
        <v>23.09</v>
      </c>
      <c r="E139" s="47">
        <f t="shared" si="37"/>
        <v>14.478400000000001</v>
      </c>
      <c r="F139" s="46">
        <v>1.36</v>
      </c>
      <c r="G139" s="46">
        <v>0.9</v>
      </c>
      <c r="H139" s="46">
        <v>0.1</v>
      </c>
      <c r="I139" s="46">
        <v>0.62</v>
      </c>
      <c r="J139" s="46">
        <v>2.57</v>
      </c>
      <c r="K139" s="46">
        <v>0.15</v>
      </c>
      <c r="L139" s="46">
        <v>4.45</v>
      </c>
      <c r="M139" s="46"/>
      <c r="N139" s="46">
        <v>99.63</v>
      </c>
      <c r="O139" s="46">
        <v>13.99</v>
      </c>
      <c r="P139" s="46">
        <v>0.44</v>
      </c>
      <c r="Q139" s="66">
        <f t="shared" si="38"/>
        <v>99.698399999999992</v>
      </c>
      <c r="R139" s="66">
        <f t="shared" si="39"/>
        <v>95.24839999999999</v>
      </c>
      <c r="S139" s="30">
        <f t="shared" si="40"/>
        <v>1.0498864022912722</v>
      </c>
      <c r="T139" s="17" t="str">
        <f t="shared" si="41"/>
        <v>RE2 kaoli. Blast</v>
      </c>
      <c r="U139" s="10">
        <f t="shared" si="42"/>
        <v>53.439217876625754</v>
      </c>
      <c r="V139" s="10">
        <f t="shared" si="43"/>
        <v>1.133877314474574</v>
      </c>
      <c r="W139" s="10">
        <f t="shared" si="44"/>
        <v>24.241877028905474</v>
      </c>
      <c r="X139" s="10">
        <f t="shared" si="45"/>
        <v>15.200675286933956</v>
      </c>
      <c r="Y139" s="10">
        <f t="shared" si="46"/>
        <v>1.4278455071161302</v>
      </c>
      <c r="Z139" s="10">
        <f t="shared" si="47"/>
        <v>0.94489776206214493</v>
      </c>
      <c r="AA139" s="10">
        <f t="shared" si="48"/>
        <v>0.10498864022912723</v>
      </c>
      <c r="AB139" s="10">
        <f t="shared" si="49"/>
        <v>0.65092956942058877</v>
      </c>
      <c r="AC139" s="10">
        <f t="shared" si="50"/>
        <v>2.6982080538885693</v>
      </c>
      <c r="AD139" s="10">
        <f t="shared" si="54"/>
        <v>0.15748296034369083</v>
      </c>
      <c r="AE139" s="10"/>
      <c r="AF139" s="10"/>
      <c r="AG139" s="10">
        <f t="shared" si="51"/>
        <v>99.999999999999986</v>
      </c>
      <c r="AH139" s="10">
        <f t="shared" si="52"/>
        <v>14.687910768054898</v>
      </c>
      <c r="AI139" s="10">
        <f t="shared" si="53"/>
        <v>0.46195001700815974</v>
      </c>
    </row>
    <row r="140" spans="1:35" x14ac:dyDescent="0.3">
      <c r="A140" s="46" t="s">
        <v>533</v>
      </c>
      <c r="B140" s="46">
        <v>50.45</v>
      </c>
      <c r="C140" s="46">
        <v>0.91</v>
      </c>
      <c r="D140" s="46">
        <v>19.68</v>
      </c>
      <c r="E140" s="47">
        <f t="shared" si="37"/>
        <v>17.600100000000001</v>
      </c>
      <c r="F140" s="46">
        <v>3.17</v>
      </c>
      <c r="G140" s="46">
        <v>1.23</v>
      </c>
      <c r="H140" s="46">
        <v>0.61</v>
      </c>
      <c r="I140" s="46">
        <v>1.54</v>
      </c>
      <c r="J140" s="46">
        <v>2.44</v>
      </c>
      <c r="K140" s="46">
        <v>0.37</v>
      </c>
      <c r="L140" s="46">
        <v>2.87</v>
      </c>
      <c r="M140" s="46"/>
      <c r="N140" s="46">
        <v>100.79</v>
      </c>
      <c r="O140" s="46">
        <v>16.59</v>
      </c>
      <c r="P140" s="46">
        <v>0.91</v>
      </c>
      <c r="Q140" s="66">
        <f t="shared" si="38"/>
        <v>100.87010000000001</v>
      </c>
      <c r="R140" s="66">
        <f t="shared" si="39"/>
        <v>98.000100000000003</v>
      </c>
      <c r="S140" s="30">
        <f t="shared" si="40"/>
        <v>1.0204071220335489</v>
      </c>
      <c r="T140" s="17" t="str">
        <f t="shared" si="41"/>
        <v>SA-5 1973</v>
      </c>
      <c r="U140" s="10">
        <f t="shared" si="42"/>
        <v>51.479539306592542</v>
      </c>
      <c r="V140" s="10">
        <f t="shared" si="43"/>
        <v>0.92857048105052953</v>
      </c>
      <c r="W140" s="10">
        <f t="shared" si="44"/>
        <v>20.081612161620242</v>
      </c>
      <c r="X140" s="10">
        <f t="shared" si="45"/>
        <v>17.959267388502663</v>
      </c>
      <c r="Y140" s="10">
        <f t="shared" si="46"/>
        <v>3.2346905768463499</v>
      </c>
      <c r="Z140" s="10">
        <f t="shared" si="47"/>
        <v>1.2551007601012651</v>
      </c>
      <c r="AA140" s="10">
        <f t="shared" si="48"/>
        <v>0.62244834444046482</v>
      </c>
      <c r="AB140" s="10">
        <f t="shared" si="49"/>
        <v>1.5714269679316653</v>
      </c>
      <c r="AC140" s="10">
        <f t="shared" si="50"/>
        <v>2.4897933777618593</v>
      </c>
      <c r="AD140" s="10">
        <f t="shared" si="54"/>
        <v>0.37755063515241311</v>
      </c>
      <c r="AE140" s="10"/>
      <c r="AF140" s="10"/>
      <c r="AG140" s="10">
        <f t="shared" si="51"/>
        <v>100.00000000000001</v>
      </c>
      <c r="AH140" s="10">
        <f t="shared" si="52"/>
        <v>16.928554154536577</v>
      </c>
      <c r="AI140" s="10">
        <f t="shared" si="53"/>
        <v>0.92857048105052953</v>
      </c>
    </row>
    <row r="141" spans="1:35" x14ac:dyDescent="0.3">
      <c r="A141" s="46" t="s">
        <v>534</v>
      </c>
      <c r="B141" s="46">
        <v>52.65</v>
      </c>
      <c r="C141" s="46">
        <v>1.04</v>
      </c>
      <c r="D141" s="46">
        <v>21.01</v>
      </c>
      <c r="E141" s="47">
        <f t="shared" si="37"/>
        <v>14.506400000000001</v>
      </c>
      <c r="F141" s="46">
        <v>0.81</v>
      </c>
      <c r="G141" s="46">
        <v>1.4</v>
      </c>
      <c r="H141" s="46">
        <v>0.47</v>
      </c>
      <c r="I141" s="46">
        <v>1.63</v>
      </c>
      <c r="J141" s="46">
        <v>2.66</v>
      </c>
      <c r="K141" s="46">
        <v>0.38</v>
      </c>
      <c r="L141" s="46">
        <v>3.22</v>
      </c>
      <c r="M141" s="46"/>
      <c r="N141" s="46">
        <v>99.76</v>
      </c>
      <c r="O141" s="46">
        <v>14.24</v>
      </c>
      <c r="P141" s="46">
        <v>0.24</v>
      </c>
      <c r="Q141" s="66">
        <f t="shared" si="38"/>
        <v>99.776399999999995</v>
      </c>
      <c r="R141" s="66">
        <f t="shared" si="39"/>
        <v>96.556399999999996</v>
      </c>
      <c r="S141" s="30">
        <f t="shared" si="40"/>
        <v>1.0356641299799909</v>
      </c>
      <c r="T141" s="17" t="str">
        <f t="shared" si="41"/>
        <v>SA-9 1973</v>
      </c>
      <c r="U141" s="10">
        <f t="shared" si="42"/>
        <v>54.527716443446522</v>
      </c>
      <c r="V141" s="10">
        <f t="shared" si="43"/>
        <v>1.0770906951791905</v>
      </c>
      <c r="W141" s="10">
        <f t="shared" si="44"/>
        <v>21.759303370879611</v>
      </c>
      <c r="X141" s="10">
        <f t="shared" si="45"/>
        <v>15.02375813514174</v>
      </c>
      <c r="Y141" s="10">
        <f t="shared" si="46"/>
        <v>0.83888794528379274</v>
      </c>
      <c r="Z141" s="10">
        <f t="shared" si="47"/>
        <v>1.4499297819719872</v>
      </c>
      <c r="AA141" s="10">
        <f t="shared" si="48"/>
        <v>0.48676214109059568</v>
      </c>
      <c r="AB141" s="10">
        <f t="shared" si="49"/>
        <v>1.688132531867385</v>
      </c>
      <c r="AC141" s="10">
        <f t="shared" si="50"/>
        <v>2.7548665857467758</v>
      </c>
      <c r="AD141" s="10">
        <f t="shared" si="54"/>
        <v>0.39355236939239657</v>
      </c>
      <c r="AE141" s="10"/>
      <c r="AF141" s="10"/>
      <c r="AG141" s="10">
        <f t="shared" si="51"/>
        <v>99.999999999999986</v>
      </c>
      <c r="AH141" s="10">
        <f t="shared" si="52"/>
        <v>14.74785721091507</v>
      </c>
      <c r="AI141" s="10">
        <f t="shared" si="53"/>
        <v>0.24855939119519782</v>
      </c>
    </row>
    <row r="142" spans="1:35" x14ac:dyDescent="0.3">
      <c r="A142" s="46" t="s">
        <v>535</v>
      </c>
      <c r="B142" s="46">
        <v>53.95</v>
      </c>
      <c r="C142" s="46">
        <v>1.06</v>
      </c>
      <c r="D142" s="46">
        <v>23.14</v>
      </c>
      <c r="E142" s="47">
        <f t="shared" si="37"/>
        <v>10.198400000000001</v>
      </c>
      <c r="F142" s="46">
        <v>0.8</v>
      </c>
      <c r="G142" s="46">
        <v>1.32</v>
      </c>
      <c r="H142" s="46">
        <v>0.27</v>
      </c>
      <c r="I142" s="46">
        <v>0.83</v>
      </c>
      <c r="J142" s="46">
        <v>2.58</v>
      </c>
      <c r="K142" s="46">
        <v>0.27</v>
      </c>
      <c r="L142" s="46">
        <v>4.79</v>
      </c>
      <c r="M142" s="46"/>
      <c r="N142" s="46">
        <v>99.17</v>
      </c>
      <c r="O142" s="46">
        <v>9.7100000000000009</v>
      </c>
      <c r="P142" s="46">
        <v>0.44</v>
      </c>
      <c r="Q142" s="66">
        <f t="shared" si="38"/>
        <v>99.208399999999997</v>
      </c>
      <c r="R142" s="66">
        <f t="shared" si="39"/>
        <v>94.418399999999991</v>
      </c>
      <c r="S142" s="30">
        <f t="shared" si="40"/>
        <v>1.0591155961126222</v>
      </c>
      <c r="T142" s="17" t="str">
        <f t="shared" si="41"/>
        <v>OT-2 1973</v>
      </c>
      <c r="U142" s="10">
        <f t="shared" si="42"/>
        <v>57.139286410275972</v>
      </c>
      <c r="V142" s="10">
        <f t="shared" si="43"/>
        <v>1.1226625318793795</v>
      </c>
      <c r="W142" s="10">
        <f t="shared" si="44"/>
        <v>24.507934894046077</v>
      </c>
      <c r="X142" s="10">
        <f t="shared" si="45"/>
        <v>10.801284495394967</v>
      </c>
      <c r="Y142" s="10">
        <f t="shared" si="46"/>
        <v>0.84729247689009779</v>
      </c>
      <c r="Z142" s="10">
        <f t="shared" si="47"/>
        <v>1.3980325868686614</v>
      </c>
      <c r="AA142" s="10">
        <f t="shared" si="48"/>
        <v>0.285961210950408</v>
      </c>
      <c r="AB142" s="10">
        <f t="shared" si="49"/>
        <v>0.87906594477347633</v>
      </c>
      <c r="AC142" s="10">
        <f t="shared" si="50"/>
        <v>2.7325182379705653</v>
      </c>
      <c r="AD142" s="10">
        <f t="shared" si="54"/>
        <v>0.285961210950408</v>
      </c>
      <c r="AE142" s="10"/>
      <c r="AF142" s="10"/>
      <c r="AG142" s="10">
        <f t="shared" si="51"/>
        <v>100.00000000000001</v>
      </c>
      <c r="AH142" s="10">
        <f t="shared" si="52"/>
        <v>10.284012438253562</v>
      </c>
      <c r="AI142" s="10">
        <f t="shared" si="53"/>
        <v>0.46601086228955374</v>
      </c>
    </row>
    <row r="143" spans="1:35" x14ac:dyDescent="0.3">
      <c r="A143" s="46" t="s">
        <v>536</v>
      </c>
      <c r="B143" s="46">
        <v>52</v>
      </c>
      <c r="C143" s="46">
        <v>0.74</v>
      </c>
      <c r="D143" s="46">
        <v>18.600000000000001</v>
      </c>
      <c r="E143" s="47">
        <f t="shared" si="37"/>
        <v>18.547000000000001</v>
      </c>
      <c r="F143" s="46">
        <v>0.59</v>
      </c>
      <c r="G143" s="46">
        <v>1.87</v>
      </c>
      <c r="H143" s="46">
        <v>0.51</v>
      </c>
      <c r="I143" s="46">
        <v>0.91</v>
      </c>
      <c r="J143" s="46">
        <v>2.89</v>
      </c>
      <c r="K143" s="46">
        <v>0.28000000000000003</v>
      </c>
      <c r="L143" s="46">
        <v>3.2600000000000002</v>
      </c>
      <c r="M143" s="46"/>
      <c r="N143" s="46">
        <v>100.03</v>
      </c>
      <c r="O143" s="46">
        <v>16.66</v>
      </c>
      <c r="P143" s="46">
        <v>1.7</v>
      </c>
      <c r="Q143" s="66">
        <f t="shared" si="38"/>
        <v>100.19700000000002</v>
      </c>
      <c r="R143" s="66">
        <f t="shared" si="39"/>
        <v>96.937000000000012</v>
      </c>
      <c r="S143" s="30">
        <f t="shared" si="40"/>
        <v>1.0315978418973146</v>
      </c>
      <c r="T143" s="17" t="str">
        <f t="shared" si="41"/>
        <v>MO1 1980</v>
      </c>
      <c r="U143" s="10">
        <f t="shared" si="42"/>
        <v>53.643087778660359</v>
      </c>
      <c r="V143" s="10">
        <f t="shared" si="43"/>
        <v>0.76338240300401283</v>
      </c>
      <c r="W143" s="10">
        <f t="shared" si="44"/>
        <v>19.187719859290052</v>
      </c>
      <c r="X143" s="10">
        <f t="shared" si="45"/>
        <v>19.133045173669494</v>
      </c>
      <c r="Y143" s="10">
        <f t="shared" si="46"/>
        <v>0.60864272671941555</v>
      </c>
      <c r="Z143" s="10">
        <f t="shared" si="47"/>
        <v>1.9290879643479784</v>
      </c>
      <c r="AA143" s="10">
        <f t="shared" si="48"/>
        <v>0.52611489936763045</v>
      </c>
      <c r="AB143" s="10">
        <f t="shared" si="49"/>
        <v>0.93875403612655639</v>
      </c>
      <c r="AC143" s="10">
        <f t="shared" si="50"/>
        <v>2.9813177630832395</v>
      </c>
      <c r="AD143" s="10">
        <f t="shared" si="54"/>
        <v>0.28884739573124812</v>
      </c>
      <c r="AE143" s="10"/>
      <c r="AF143" s="10"/>
      <c r="AG143" s="10">
        <f t="shared" si="51"/>
        <v>100</v>
      </c>
      <c r="AH143" s="10">
        <f t="shared" si="52"/>
        <v>17.18642004600926</v>
      </c>
      <c r="AI143" s="10">
        <f t="shared" si="53"/>
        <v>1.7537163312254349</v>
      </c>
    </row>
    <row r="144" spans="1:35" x14ac:dyDescent="0.3">
      <c r="A144" s="17" t="s">
        <v>542</v>
      </c>
      <c r="B144" s="17">
        <v>55.15</v>
      </c>
      <c r="C144" s="17">
        <v>1.02</v>
      </c>
      <c r="D144" s="17">
        <v>23.12</v>
      </c>
      <c r="E144" s="17">
        <v>11.83</v>
      </c>
      <c r="F144" s="17">
        <v>1.36</v>
      </c>
      <c r="G144" s="17">
        <v>1.94</v>
      </c>
      <c r="H144" s="17">
        <v>0.21</v>
      </c>
      <c r="I144" s="17">
        <v>1.0900000000000001</v>
      </c>
      <c r="J144" s="17">
        <v>3.51</v>
      </c>
      <c r="K144" s="17">
        <v>0.12</v>
      </c>
      <c r="L144" s="17"/>
      <c r="M144" s="17"/>
      <c r="N144" s="17">
        <v>99.35</v>
      </c>
      <c r="O144" s="17"/>
      <c r="P144" s="17"/>
      <c r="Q144" s="66">
        <f t="shared" si="38"/>
        <v>99.350000000000009</v>
      </c>
      <c r="R144" s="66">
        <f t="shared" si="39"/>
        <v>99.350000000000009</v>
      </c>
      <c r="S144" s="30">
        <f t="shared" si="40"/>
        <v>1.0065425264217411</v>
      </c>
      <c r="T144" s="17" t="str">
        <f t="shared" si="41"/>
        <v>IG/200</v>
      </c>
      <c r="U144" s="10">
        <f t="shared" si="42"/>
        <v>55.510820332159021</v>
      </c>
      <c r="V144" s="10">
        <f t="shared" si="43"/>
        <v>1.0266733769501759</v>
      </c>
      <c r="W144" s="10">
        <f t="shared" si="44"/>
        <v>23.271263210870657</v>
      </c>
      <c r="X144" s="10">
        <f t="shared" si="45"/>
        <v>11.907398087569197</v>
      </c>
      <c r="Y144" s="10">
        <f t="shared" si="46"/>
        <v>1.368897835933568</v>
      </c>
      <c r="Z144" s="10">
        <f t="shared" si="47"/>
        <v>1.9526925012581777</v>
      </c>
      <c r="AA144" s="10">
        <f t="shared" si="48"/>
        <v>0.21137393054856563</v>
      </c>
      <c r="AB144" s="10">
        <f t="shared" si="49"/>
        <v>1.0971313537996978</v>
      </c>
      <c r="AC144" s="10">
        <f t="shared" si="50"/>
        <v>3.532964267740311</v>
      </c>
      <c r="AD144" s="10">
        <f t="shared" si="54"/>
        <v>0.12078510317060893</v>
      </c>
      <c r="AE144" s="10"/>
      <c r="AF144" s="10"/>
      <c r="AG144" s="10">
        <f t="shared" si="51"/>
        <v>99.999999999999972</v>
      </c>
      <c r="AH144" s="10"/>
      <c r="AI144" s="10"/>
    </row>
    <row r="145" spans="1:35" x14ac:dyDescent="0.3">
      <c r="A145" s="17" t="s">
        <v>543</v>
      </c>
      <c r="B145" s="17">
        <v>54.63</v>
      </c>
      <c r="C145" s="17">
        <v>0.99</v>
      </c>
      <c r="D145" s="17">
        <v>23.24</v>
      </c>
      <c r="E145" s="17">
        <v>12.7</v>
      </c>
      <c r="F145" s="17">
        <v>0.97</v>
      </c>
      <c r="G145" s="17">
        <v>1.79</v>
      </c>
      <c r="H145" s="17">
        <v>0.3</v>
      </c>
      <c r="I145" s="17">
        <v>1.18</v>
      </c>
      <c r="J145" s="17">
        <v>3.7</v>
      </c>
      <c r="K145" s="17">
        <v>0.18</v>
      </c>
      <c r="L145" s="17"/>
      <c r="M145" s="17"/>
      <c r="N145" s="17">
        <v>99.68</v>
      </c>
      <c r="O145" s="17"/>
      <c r="P145" s="17"/>
      <c r="Q145" s="66">
        <f t="shared" si="38"/>
        <v>99.680000000000021</v>
      </c>
      <c r="R145" s="66">
        <f t="shared" si="39"/>
        <v>99.680000000000021</v>
      </c>
      <c r="S145" s="30">
        <f t="shared" si="40"/>
        <v>1.003210272873194</v>
      </c>
      <c r="T145" s="17" t="str">
        <f t="shared" si="41"/>
        <v>ig/150</v>
      </c>
      <c r="U145" s="10">
        <f t="shared" si="42"/>
        <v>54.805377207062591</v>
      </c>
      <c r="V145" s="10">
        <f t="shared" si="43"/>
        <v>0.99317817014446208</v>
      </c>
      <c r="W145" s="10">
        <f t="shared" si="44"/>
        <v>23.314606741573026</v>
      </c>
      <c r="X145" s="10">
        <f t="shared" si="45"/>
        <v>12.740770465489563</v>
      </c>
      <c r="Y145" s="10">
        <f t="shared" si="46"/>
        <v>0.97311396468699818</v>
      </c>
      <c r="Z145" s="10">
        <f t="shared" si="47"/>
        <v>1.7957463884430171</v>
      </c>
      <c r="AA145" s="10">
        <f t="shared" si="48"/>
        <v>0.30096308186195819</v>
      </c>
      <c r="AB145" s="10">
        <f t="shared" si="49"/>
        <v>1.1837881219903688</v>
      </c>
      <c r="AC145" s="10">
        <f t="shared" si="50"/>
        <v>3.7118780096308179</v>
      </c>
      <c r="AD145" s="10">
        <f t="shared" si="54"/>
        <v>0.18057784911717492</v>
      </c>
      <c r="AE145" s="10"/>
      <c r="AF145" s="10"/>
      <c r="AG145" s="10">
        <f t="shared" si="51"/>
        <v>99.999999999999986</v>
      </c>
      <c r="AH145" s="10"/>
      <c r="AI145" s="10"/>
    </row>
    <row r="146" spans="1:35" x14ac:dyDescent="0.3">
      <c r="A146" s="17" t="s">
        <v>544</v>
      </c>
      <c r="B146" s="17">
        <v>52.64</v>
      </c>
      <c r="C146" s="17">
        <v>0.93</v>
      </c>
      <c r="D146" s="17">
        <v>22.03</v>
      </c>
      <c r="E146" s="17">
        <v>14.55</v>
      </c>
      <c r="F146" s="17">
        <v>1.35</v>
      </c>
      <c r="G146" s="17">
        <v>1.62</v>
      </c>
      <c r="H146" s="17">
        <v>0.24</v>
      </c>
      <c r="I146" s="17">
        <v>3.04</v>
      </c>
      <c r="J146" s="17">
        <v>3.39</v>
      </c>
      <c r="K146" s="17">
        <v>0.09</v>
      </c>
      <c r="L146" s="17"/>
      <c r="M146" s="17"/>
      <c r="N146" s="17">
        <v>99.89</v>
      </c>
      <c r="O146" s="17"/>
      <c r="P146" s="17"/>
      <c r="Q146" s="66">
        <f t="shared" si="38"/>
        <v>99.88</v>
      </c>
      <c r="R146" s="66">
        <f t="shared" si="39"/>
        <v>99.88</v>
      </c>
      <c r="S146" s="30">
        <f t="shared" si="40"/>
        <v>1.0012014417300761</v>
      </c>
      <c r="T146" s="17" t="str">
        <f t="shared" si="41"/>
        <v>IG/100</v>
      </c>
      <c r="U146" s="10">
        <f t="shared" si="42"/>
        <v>52.703243892671203</v>
      </c>
      <c r="V146" s="10">
        <f t="shared" si="43"/>
        <v>0.93111734080897079</v>
      </c>
      <c r="W146" s="10">
        <f t="shared" si="44"/>
        <v>22.056467761313577</v>
      </c>
      <c r="X146" s="10">
        <f t="shared" si="45"/>
        <v>14.567480977172607</v>
      </c>
      <c r="Y146" s="10">
        <f t="shared" si="46"/>
        <v>1.3516219463356027</v>
      </c>
      <c r="Z146" s="10">
        <f t="shared" si="47"/>
        <v>1.6219463356027233</v>
      </c>
      <c r="AA146" s="10">
        <f t="shared" si="48"/>
        <v>0.24028834601521826</v>
      </c>
      <c r="AB146" s="10">
        <f t="shared" si="49"/>
        <v>3.0436523828594315</v>
      </c>
      <c r="AC146" s="10">
        <f t="shared" si="50"/>
        <v>3.3940728874649579</v>
      </c>
      <c r="AD146" s="10">
        <f t="shared" si="54"/>
        <v>9.0108129755706839E-2</v>
      </c>
      <c r="AE146" s="10"/>
      <c r="AF146" s="10"/>
      <c r="AG146" s="10">
        <f t="shared" si="51"/>
        <v>100</v>
      </c>
      <c r="AH146" s="10"/>
      <c r="AI146" s="10"/>
    </row>
    <row r="147" spans="1:35" x14ac:dyDescent="0.3">
      <c r="A147" s="17" t="s">
        <v>545</v>
      </c>
      <c r="B147" s="17">
        <v>54.71</v>
      </c>
      <c r="C147" s="17">
        <v>1</v>
      </c>
      <c r="D147" s="17">
        <v>23.12</v>
      </c>
      <c r="E147" s="17">
        <v>12.87</v>
      </c>
      <c r="F147" s="17">
        <v>0.94</v>
      </c>
      <c r="G147" s="17">
        <v>1.85</v>
      </c>
      <c r="H147" s="17">
        <v>0.28999999999999998</v>
      </c>
      <c r="I147" s="17">
        <v>1.0900000000000001</v>
      </c>
      <c r="J147" s="17">
        <v>3.59</v>
      </c>
      <c r="K147" s="17">
        <v>0.12</v>
      </c>
      <c r="L147" s="17"/>
      <c r="M147" s="17"/>
      <c r="N147" s="17">
        <v>99.58</v>
      </c>
      <c r="O147" s="17"/>
      <c r="P147" s="17"/>
      <c r="Q147" s="66">
        <f t="shared" si="38"/>
        <v>99.580000000000013</v>
      </c>
      <c r="R147" s="66">
        <f t="shared" si="39"/>
        <v>99.580000000000013</v>
      </c>
      <c r="S147" s="30">
        <f t="shared" si="40"/>
        <v>1.0042177144004818</v>
      </c>
      <c r="T147" s="17" t="str">
        <f t="shared" si="41"/>
        <v>IG/65-70</v>
      </c>
      <c r="U147" s="10">
        <f t="shared" si="42"/>
        <v>54.940751154850361</v>
      </c>
      <c r="V147" s="10">
        <f t="shared" si="43"/>
        <v>1.0042177144004818</v>
      </c>
      <c r="W147" s="10">
        <f t="shared" si="44"/>
        <v>23.217513556939139</v>
      </c>
      <c r="X147" s="10">
        <f t="shared" si="45"/>
        <v>12.924281984334201</v>
      </c>
      <c r="Y147" s="10">
        <f t="shared" si="46"/>
        <v>0.94396465153645281</v>
      </c>
      <c r="Z147" s="10">
        <f t="shared" si="47"/>
        <v>1.8578027716408914</v>
      </c>
      <c r="AA147" s="10">
        <f t="shared" si="48"/>
        <v>0.29122313717613968</v>
      </c>
      <c r="AB147" s="10">
        <f t="shared" si="49"/>
        <v>1.0945973086965253</v>
      </c>
      <c r="AC147" s="10">
        <f t="shared" si="50"/>
        <v>3.6051415946977294</v>
      </c>
      <c r="AD147" s="10">
        <f t="shared" si="54"/>
        <v>0.12050612572805781</v>
      </c>
      <c r="AE147" s="10"/>
      <c r="AF147" s="10"/>
      <c r="AG147" s="10">
        <f t="shared" si="51"/>
        <v>99.999999999999972</v>
      </c>
      <c r="AH147" s="10"/>
      <c r="AI147" s="10"/>
    </row>
    <row r="148" spans="1:35" x14ac:dyDescent="0.3">
      <c r="A148" s="17" t="s">
        <v>546</v>
      </c>
      <c r="B148" s="17">
        <v>54.22</v>
      </c>
      <c r="C148" s="17">
        <v>1</v>
      </c>
      <c r="D148" s="17">
        <v>23.28</v>
      </c>
      <c r="E148" s="17">
        <v>13.03</v>
      </c>
      <c r="F148" s="17">
        <v>0.74</v>
      </c>
      <c r="G148" s="17">
        <v>1.69</v>
      </c>
      <c r="H148" s="17">
        <v>0.26</v>
      </c>
      <c r="I148" s="17">
        <v>1.17</v>
      </c>
      <c r="J148" s="17">
        <v>3.73</v>
      </c>
      <c r="K148" s="17">
        <v>0.15</v>
      </c>
      <c r="L148" s="17"/>
      <c r="M148" s="17"/>
      <c r="N148" s="17">
        <v>99.29</v>
      </c>
      <c r="O148" s="17"/>
      <c r="P148" s="17"/>
      <c r="Q148" s="66">
        <f t="shared" si="38"/>
        <v>99.27000000000001</v>
      </c>
      <c r="R148" s="66">
        <f t="shared" si="39"/>
        <v>99.27000000000001</v>
      </c>
      <c r="S148" s="30">
        <f t="shared" si="40"/>
        <v>1.0073536818777071</v>
      </c>
      <c r="T148" s="17" t="str">
        <f t="shared" si="41"/>
        <v>IG/37-40</v>
      </c>
      <c r="U148" s="10">
        <f t="shared" si="42"/>
        <v>54.618716631409278</v>
      </c>
      <c r="V148" s="10">
        <f t="shared" si="43"/>
        <v>1.0073536818777071</v>
      </c>
      <c r="W148" s="10">
        <f t="shared" si="44"/>
        <v>23.451193714113025</v>
      </c>
      <c r="X148" s="10">
        <f t="shared" si="45"/>
        <v>13.125818474866524</v>
      </c>
      <c r="Y148" s="10">
        <f t="shared" si="46"/>
        <v>0.74544172458950331</v>
      </c>
      <c r="Z148" s="10">
        <f t="shared" si="47"/>
        <v>1.7024277223733251</v>
      </c>
      <c r="AA148" s="10">
        <f t="shared" si="48"/>
        <v>0.26191195728820388</v>
      </c>
      <c r="AB148" s="10">
        <f t="shared" si="49"/>
        <v>1.1786038077969172</v>
      </c>
      <c r="AC148" s="10">
        <f t="shared" si="50"/>
        <v>3.7574292334038475</v>
      </c>
      <c r="AD148" s="10">
        <f t="shared" si="54"/>
        <v>0.15110305228165608</v>
      </c>
      <c r="AE148" s="10"/>
      <c r="AF148" s="10"/>
      <c r="AG148" s="10">
        <f t="shared" si="51"/>
        <v>100</v>
      </c>
      <c r="AH148" s="10"/>
      <c r="AI148" s="10"/>
    </row>
    <row r="149" spans="1:35" x14ac:dyDescent="0.3">
      <c r="A149" s="17" t="s">
        <v>547</v>
      </c>
      <c r="B149" s="17">
        <v>53.91</v>
      </c>
      <c r="C149" s="17">
        <v>0.99</v>
      </c>
      <c r="D149" s="17">
        <v>23.25</v>
      </c>
      <c r="E149" s="17">
        <v>13.6</v>
      </c>
      <c r="F149" s="17">
        <v>0.7</v>
      </c>
      <c r="G149" s="17">
        <v>1.59</v>
      </c>
      <c r="H149" s="17">
        <v>0.27</v>
      </c>
      <c r="I149" s="17">
        <v>1.19</v>
      </c>
      <c r="J149" s="17">
        <v>3.74</v>
      </c>
      <c r="K149" s="17">
        <v>0.13</v>
      </c>
      <c r="L149" s="17"/>
      <c r="M149" s="17"/>
      <c r="N149" s="17">
        <v>99.37</v>
      </c>
      <c r="O149" s="17"/>
      <c r="P149" s="17"/>
      <c r="Q149" s="66">
        <f t="shared" si="38"/>
        <v>99.36999999999999</v>
      </c>
      <c r="R149" s="66">
        <f t="shared" si="39"/>
        <v>99.36999999999999</v>
      </c>
      <c r="S149" s="30">
        <f t="shared" si="40"/>
        <v>1.0063399416322836</v>
      </c>
      <c r="T149" s="17" t="str">
        <f t="shared" si="41"/>
        <v>IG/25-30</v>
      </c>
      <c r="U149" s="10">
        <f t="shared" si="42"/>
        <v>54.251786253396403</v>
      </c>
      <c r="V149" s="10">
        <f t="shared" si="43"/>
        <v>0.99627654221596074</v>
      </c>
      <c r="W149" s="10">
        <f t="shared" si="44"/>
        <v>23.397403642950593</v>
      </c>
      <c r="X149" s="10">
        <f t="shared" si="45"/>
        <v>13.686223206199056</v>
      </c>
      <c r="Y149" s="10">
        <f t="shared" si="46"/>
        <v>0.70443795914259844</v>
      </c>
      <c r="Z149" s="10">
        <f t="shared" si="47"/>
        <v>1.600080507195331</v>
      </c>
      <c r="AA149" s="10">
        <f t="shared" si="48"/>
        <v>0.27171178424071657</v>
      </c>
      <c r="AB149" s="10">
        <f t="shared" si="49"/>
        <v>1.1975445305424175</v>
      </c>
      <c r="AC149" s="10">
        <f t="shared" si="50"/>
        <v>3.763711381704741</v>
      </c>
      <c r="AD149" s="10">
        <f t="shared" si="54"/>
        <v>0.13082419241219687</v>
      </c>
      <c r="AE149" s="10"/>
      <c r="AF149" s="10"/>
      <c r="AG149" s="10">
        <f t="shared" si="51"/>
        <v>100</v>
      </c>
      <c r="AH149" s="10"/>
      <c r="AI149" s="10"/>
    </row>
    <row r="150" spans="1:35" x14ac:dyDescent="0.3">
      <c r="A150" s="17" t="s">
        <v>548</v>
      </c>
      <c r="B150" s="17">
        <v>53.94</v>
      </c>
      <c r="C150" s="17">
        <v>0.98</v>
      </c>
      <c r="D150" s="17">
        <v>22.67</v>
      </c>
      <c r="E150" s="17">
        <v>14.31</v>
      </c>
      <c r="F150" s="17">
        <v>0.7</v>
      </c>
      <c r="G150" s="17">
        <v>1.82</v>
      </c>
      <c r="H150" s="17">
        <v>0.27</v>
      </c>
      <c r="I150" s="17">
        <v>1.0900000000000001</v>
      </c>
      <c r="J150" s="17">
        <v>3.7</v>
      </c>
      <c r="K150" s="17">
        <v>0.15</v>
      </c>
      <c r="L150" s="17"/>
      <c r="M150" s="17"/>
      <c r="N150" s="17">
        <v>99.62</v>
      </c>
      <c r="O150" s="17"/>
      <c r="P150" s="17"/>
      <c r="Q150" s="66">
        <f t="shared" si="38"/>
        <v>99.63000000000001</v>
      </c>
      <c r="R150" s="66">
        <f t="shared" si="39"/>
        <v>99.63000000000001</v>
      </c>
      <c r="S150" s="30">
        <f t="shared" si="40"/>
        <v>1.0037137408411121</v>
      </c>
      <c r="T150" s="17" t="str">
        <f t="shared" si="41"/>
        <v>IG/15-19</v>
      </c>
      <c r="U150" s="10">
        <f t="shared" si="42"/>
        <v>54.140319180969584</v>
      </c>
      <c r="V150" s="10">
        <f t="shared" si="43"/>
        <v>0.98363946602428987</v>
      </c>
      <c r="W150" s="10">
        <f t="shared" si="44"/>
        <v>22.754190504868014</v>
      </c>
      <c r="X150" s="10">
        <f t="shared" si="45"/>
        <v>14.363143631436314</v>
      </c>
      <c r="Y150" s="10">
        <f t="shared" si="46"/>
        <v>0.7025996185887784</v>
      </c>
      <c r="Z150" s="10">
        <f t="shared" si="47"/>
        <v>1.8267590083308241</v>
      </c>
      <c r="AA150" s="10">
        <f t="shared" si="48"/>
        <v>0.2710027100271003</v>
      </c>
      <c r="AB150" s="10">
        <f t="shared" si="49"/>
        <v>1.0940479775168122</v>
      </c>
      <c r="AC150" s="10">
        <f t="shared" si="50"/>
        <v>3.7137408411121151</v>
      </c>
      <c r="AD150" s="10">
        <f t="shared" si="54"/>
        <v>0.15055706112616682</v>
      </c>
      <c r="AE150" s="10"/>
      <c r="AF150" s="10"/>
      <c r="AG150" s="10">
        <f t="shared" si="51"/>
        <v>100</v>
      </c>
      <c r="AH150" s="10"/>
      <c r="AI150" s="10"/>
    </row>
    <row r="151" spans="1:35" x14ac:dyDescent="0.3">
      <c r="A151" s="17" t="s">
        <v>549</v>
      </c>
      <c r="B151" s="17">
        <v>54.69</v>
      </c>
      <c r="C151" s="17">
        <v>0.99</v>
      </c>
      <c r="D151" s="17">
        <v>23.1</v>
      </c>
      <c r="E151" s="17">
        <v>12.48</v>
      </c>
      <c r="F151" s="17">
        <v>0.92</v>
      </c>
      <c r="G151" s="17">
        <v>1.92</v>
      </c>
      <c r="H151" s="17">
        <v>0.28000000000000003</v>
      </c>
      <c r="I151" s="17">
        <v>1.73</v>
      </c>
      <c r="J151" s="17">
        <v>3.64</v>
      </c>
      <c r="K151" s="17">
        <v>0.11</v>
      </c>
      <c r="L151" s="17"/>
      <c r="M151" s="17"/>
      <c r="N151" s="17">
        <v>99.86</v>
      </c>
      <c r="O151" s="17"/>
      <c r="P151" s="17"/>
      <c r="Q151" s="66">
        <f t="shared" si="38"/>
        <v>99.860000000000014</v>
      </c>
      <c r="R151" s="66">
        <f t="shared" si="39"/>
        <v>99.860000000000014</v>
      </c>
      <c r="S151" s="30">
        <f t="shared" si="40"/>
        <v>1.0014019627478468</v>
      </c>
      <c r="T151" s="17" t="str">
        <f t="shared" si="41"/>
        <v>ID/7-15</v>
      </c>
      <c r="U151" s="10">
        <f t="shared" si="42"/>
        <v>54.766673342679738</v>
      </c>
      <c r="V151" s="10">
        <f t="shared" si="43"/>
        <v>0.99138794312036826</v>
      </c>
      <c r="W151" s="10">
        <f t="shared" si="44"/>
        <v>23.132385339475263</v>
      </c>
      <c r="X151" s="10">
        <f t="shared" si="45"/>
        <v>12.497496495093127</v>
      </c>
      <c r="Y151" s="10">
        <f t="shared" si="46"/>
        <v>0.92128980572801911</v>
      </c>
      <c r="Z151" s="10">
        <f t="shared" si="47"/>
        <v>1.9226917684758658</v>
      </c>
      <c r="AA151" s="10">
        <f t="shared" si="48"/>
        <v>0.28039254956939713</v>
      </c>
      <c r="AB151" s="10">
        <f t="shared" si="49"/>
        <v>1.7324253955537749</v>
      </c>
      <c r="AC151" s="10">
        <f t="shared" si="50"/>
        <v>3.6451031444021624</v>
      </c>
      <c r="AD151" s="10">
        <f t="shared" si="54"/>
        <v>0.11015421590226314</v>
      </c>
      <c r="AE151" s="10"/>
      <c r="AF151" s="10"/>
      <c r="AG151" s="10">
        <f t="shared" si="51"/>
        <v>99.999999999999986</v>
      </c>
      <c r="AH151" s="10"/>
      <c r="AI151" s="10"/>
    </row>
    <row r="152" spans="1:35" x14ac:dyDescent="0.3">
      <c r="A152" s="17" t="s">
        <v>550</v>
      </c>
      <c r="B152" s="17">
        <v>54.83</v>
      </c>
      <c r="C152" s="17">
        <v>0.99</v>
      </c>
      <c r="D152" s="17">
        <v>23.11</v>
      </c>
      <c r="E152" s="17">
        <v>12.65</v>
      </c>
      <c r="F152" s="17">
        <v>0.77</v>
      </c>
      <c r="G152" s="17">
        <v>1.84</v>
      </c>
      <c r="H152" s="17">
        <v>0.22</v>
      </c>
      <c r="I152" s="17">
        <v>1.06</v>
      </c>
      <c r="J152" s="17">
        <v>3.75</v>
      </c>
      <c r="K152" s="17">
        <v>0.12</v>
      </c>
      <c r="L152" s="17"/>
      <c r="M152" s="17"/>
      <c r="N152" s="17">
        <v>99.35</v>
      </c>
      <c r="O152" s="17"/>
      <c r="P152" s="17"/>
      <c r="Q152" s="66">
        <f t="shared" si="38"/>
        <v>99.340000000000018</v>
      </c>
      <c r="R152" s="66">
        <f t="shared" si="39"/>
        <v>99.340000000000018</v>
      </c>
      <c r="S152" s="30">
        <f t="shared" si="40"/>
        <v>1.0066438494060799</v>
      </c>
      <c r="T152" s="17" t="str">
        <f t="shared" si="41"/>
        <v>ID/15-20</v>
      </c>
      <c r="U152" s="10">
        <f t="shared" si="42"/>
        <v>55.19428226293536</v>
      </c>
      <c r="V152" s="10">
        <f t="shared" si="43"/>
        <v>0.99657741091201901</v>
      </c>
      <c r="W152" s="10">
        <f t="shared" si="44"/>
        <v>23.263539359774505</v>
      </c>
      <c r="X152" s="10">
        <f t="shared" si="45"/>
        <v>12.734044694986911</v>
      </c>
      <c r="Y152" s="10">
        <f t="shared" si="46"/>
        <v>0.77511576404268157</v>
      </c>
      <c r="Z152" s="10">
        <f t="shared" si="47"/>
        <v>1.8522246829071871</v>
      </c>
      <c r="AA152" s="10">
        <f t="shared" si="48"/>
        <v>0.22146164686933759</v>
      </c>
      <c r="AB152" s="10">
        <f t="shared" si="49"/>
        <v>1.0670424803704448</v>
      </c>
      <c r="AC152" s="10">
        <f t="shared" si="50"/>
        <v>3.7749144352727995</v>
      </c>
      <c r="AD152" s="10">
        <f t="shared" si="54"/>
        <v>0.12079726192872958</v>
      </c>
      <c r="AE152" s="10"/>
      <c r="AF152" s="10"/>
      <c r="AG152" s="10">
        <f t="shared" si="51"/>
        <v>99.999999999999986</v>
      </c>
      <c r="AH152" s="10"/>
      <c r="AI152" s="10"/>
    </row>
    <row r="153" spans="1:35" x14ac:dyDescent="0.3">
      <c r="A153" s="17" t="s">
        <v>551</v>
      </c>
      <c r="B153" s="17">
        <v>56.37</v>
      </c>
      <c r="C153" s="38">
        <v>1.01</v>
      </c>
      <c r="D153" s="17">
        <v>22.88</v>
      </c>
      <c r="E153" s="17">
        <v>11.56</v>
      </c>
      <c r="F153" s="17">
        <v>0.65</v>
      </c>
      <c r="G153" s="17">
        <v>1.69</v>
      </c>
      <c r="H153" s="17">
        <v>0.26</v>
      </c>
      <c r="I153" s="17">
        <v>1.08</v>
      </c>
      <c r="J153" s="17">
        <v>3.81</v>
      </c>
      <c r="K153" s="17">
        <v>0.15</v>
      </c>
      <c r="L153" s="17"/>
      <c r="M153" s="17"/>
      <c r="N153" s="17">
        <v>99.47</v>
      </c>
      <c r="O153" s="17"/>
      <c r="P153" s="17"/>
      <c r="Q153" s="66">
        <f t="shared" si="38"/>
        <v>99.460000000000008</v>
      </c>
      <c r="R153" s="66">
        <f t="shared" si="39"/>
        <v>99.460000000000008</v>
      </c>
      <c r="S153" s="30">
        <f t="shared" si="40"/>
        <v>1.005429318318922</v>
      </c>
      <c r="T153" s="17" t="str">
        <f t="shared" si="41"/>
        <v>ID/45-50</v>
      </c>
      <c r="U153" s="10">
        <f t="shared" si="42"/>
        <v>56.676050673637633</v>
      </c>
      <c r="V153" s="10">
        <f t="shared" si="43"/>
        <v>1.0154836115021113</v>
      </c>
      <c r="W153" s="10">
        <f t="shared" si="44"/>
        <v>23.004222803136933</v>
      </c>
      <c r="X153" s="10">
        <f t="shared" si="45"/>
        <v>11.622762919766739</v>
      </c>
      <c r="Y153" s="10">
        <f t="shared" si="46"/>
        <v>0.65352905690729934</v>
      </c>
      <c r="Z153" s="10">
        <f t="shared" si="47"/>
        <v>1.6991755479589781</v>
      </c>
      <c r="AA153" s="10">
        <f t="shared" si="48"/>
        <v>0.26141162276291974</v>
      </c>
      <c r="AB153" s="10">
        <f t="shared" si="49"/>
        <v>1.0858636637844359</v>
      </c>
      <c r="AC153" s="10">
        <f t="shared" si="50"/>
        <v>3.8306857027950931</v>
      </c>
      <c r="AD153" s="10">
        <f t="shared" si="54"/>
        <v>0.15081439774783831</v>
      </c>
      <c r="AE153" s="10"/>
      <c r="AF153" s="10"/>
      <c r="AG153" s="10">
        <f t="shared" si="51"/>
        <v>99.999999999999986</v>
      </c>
      <c r="AH153" s="10"/>
      <c r="AI153" s="10"/>
    </row>
    <row r="154" spans="1:35" x14ac:dyDescent="0.3">
      <c r="A154" s="17" t="s">
        <v>552</v>
      </c>
      <c r="B154" s="17">
        <v>55.6</v>
      </c>
      <c r="C154" s="17">
        <v>1.06</v>
      </c>
      <c r="D154" s="17">
        <v>23.42</v>
      </c>
      <c r="E154" s="17">
        <v>11.44</v>
      </c>
      <c r="F154" s="17">
        <v>0.82</v>
      </c>
      <c r="G154" s="17">
        <v>1.92</v>
      </c>
      <c r="H154" s="17">
        <v>0.17</v>
      </c>
      <c r="I154" s="17">
        <v>1.1399999999999999</v>
      </c>
      <c r="J154" s="17">
        <v>3.85</v>
      </c>
      <c r="K154" s="17">
        <v>0.08</v>
      </c>
      <c r="L154" s="17"/>
      <c r="M154" s="17"/>
      <c r="N154" s="17">
        <v>99.5</v>
      </c>
      <c r="O154" s="17"/>
      <c r="P154" s="17"/>
      <c r="Q154" s="66">
        <f t="shared" si="38"/>
        <v>99.5</v>
      </c>
      <c r="R154" s="66">
        <f t="shared" si="39"/>
        <v>99.5</v>
      </c>
      <c r="S154" s="30">
        <f t="shared" si="40"/>
        <v>1.0050251256281406</v>
      </c>
      <c r="T154" s="17" t="str">
        <f t="shared" si="41"/>
        <v>ID/55-60</v>
      </c>
      <c r="U154" s="10">
        <f t="shared" si="42"/>
        <v>55.879396984924618</v>
      </c>
      <c r="V154" s="10">
        <f t="shared" si="43"/>
        <v>1.0653266331658291</v>
      </c>
      <c r="W154" s="10">
        <f t="shared" si="44"/>
        <v>23.537688442211056</v>
      </c>
      <c r="X154" s="10">
        <f t="shared" si="45"/>
        <v>11.497487437185928</v>
      </c>
      <c r="Y154" s="10">
        <f t="shared" si="46"/>
        <v>0.82412060301507528</v>
      </c>
      <c r="Z154" s="10">
        <f t="shared" si="47"/>
        <v>1.9296482412060298</v>
      </c>
      <c r="AA154" s="10">
        <f t="shared" si="48"/>
        <v>0.17085427135678391</v>
      </c>
      <c r="AB154" s="10">
        <f t="shared" si="49"/>
        <v>1.1457286432160803</v>
      </c>
      <c r="AC154" s="10">
        <f t="shared" si="50"/>
        <v>3.8693467336683414</v>
      </c>
      <c r="AD154" s="10">
        <f t="shared" si="54"/>
        <v>8.0402010050251257E-2</v>
      </c>
      <c r="AE154" s="10"/>
      <c r="AF154" s="10"/>
      <c r="AG154" s="10">
        <f t="shared" si="51"/>
        <v>99.999999999999972</v>
      </c>
      <c r="AH154" s="10"/>
      <c r="AI154" s="10"/>
    </row>
    <row r="155" spans="1:35" x14ac:dyDescent="0.3">
      <c r="A155" s="17" t="s">
        <v>553</v>
      </c>
      <c r="B155" s="17">
        <v>55.22</v>
      </c>
      <c r="C155" s="17">
        <v>1.01</v>
      </c>
      <c r="D155" s="17">
        <v>23.32</v>
      </c>
      <c r="E155" s="17">
        <v>11.81</v>
      </c>
      <c r="F155" s="17">
        <v>1.06</v>
      </c>
      <c r="G155" s="17">
        <v>2.2200000000000002</v>
      </c>
      <c r="H155" s="17">
        <v>0.19</v>
      </c>
      <c r="I155" s="17">
        <v>1</v>
      </c>
      <c r="J155" s="17">
        <v>3.51</v>
      </c>
      <c r="K155" s="17">
        <v>0.11</v>
      </c>
      <c r="L155" s="17"/>
      <c r="M155" s="17"/>
      <c r="N155" s="17">
        <v>99.45</v>
      </c>
      <c r="O155" s="17"/>
      <c r="P155" s="17"/>
      <c r="Q155" s="66">
        <f t="shared" si="38"/>
        <v>99.45</v>
      </c>
      <c r="R155" s="66">
        <f t="shared" si="39"/>
        <v>99.45</v>
      </c>
      <c r="S155" s="30">
        <f t="shared" si="40"/>
        <v>1.0055304172951232</v>
      </c>
      <c r="T155" s="17" t="str">
        <f t="shared" si="41"/>
        <v>ID/56-70</v>
      </c>
      <c r="U155" s="10">
        <f t="shared" si="42"/>
        <v>55.525389643036696</v>
      </c>
      <c r="V155" s="10">
        <f t="shared" si="43"/>
        <v>1.0155857214680744</v>
      </c>
      <c r="W155" s="10">
        <f t="shared" si="44"/>
        <v>23.448969331322271</v>
      </c>
      <c r="X155" s="10">
        <f t="shared" si="45"/>
        <v>11.875314228255405</v>
      </c>
      <c r="Y155" s="10">
        <f t="shared" si="46"/>
        <v>1.0658622423328306</v>
      </c>
      <c r="Z155" s="10">
        <f t="shared" si="47"/>
        <v>2.2322775263951735</v>
      </c>
      <c r="AA155" s="10">
        <f t="shared" si="48"/>
        <v>0.19105077928607339</v>
      </c>
      <c r="AB155" s="10">
        <f t="shared" si="49"/>
        <v>1.0055304172951232</v>
      </c>
      <c r="AC155" s="10">
        <f t="shared" si="50"/>
        <v>3.5294117647058822</v>
      </c>
      <c r="AD155" s="10">
        <f t="shared" si="54"/>
        <v>0.11060834590246355</v>
      </c>
      <c r="AE155" s="10"/>
      <c r="AF155" s="10"/>
      <c r="AG155" s="10">
        <f t="shared" si="51"/>
        <v>100</v>
      </c>
      <c r="AH155" s="10"/>
      <c r="AI155" s="10"/>
    </row>
    <row r="156" spans="1:35" x14ac:dyDescent="0.3">
      <c r="A156" s="17" t="s">
        <v>554</v>
      </c>
      <c r="B156" s="17">
        <v>53.53</v>
      </c>
      <c r="C156" s="17">
        <v>1.04</v>
      </c>
      <c r="D156" s="17">
        <v>23.61</v>
      </c>
      <c r="E156" s="17">
        <v>12.67</v>
      </c>
      <c r="F156" s="17">
        <v>1.05</v>
      </c>
      <c r="G156" s="17">
        <v>2.04</v>
      </c>
      <c r="H156" s="17">
        <v>0.28000000000000003</v>
      </c>
      <c r="I156" s="17">
        <v>1.02</v>
      </c>
      <c r="J156" s="17">
        <v>3.65</v>
      </c>
      <c r="K156" s="17">
        <v>0.15</v>
      </c>
      <c r="L156" s="17"/>
      <c r="M156" s="17"/>
      <c r="N156" s="17">
        <v>99.04</v>
      </c>
      <c r="O156" s="17"/>
      <c r="P156" s="17"/>
      <c r="Q156" s="66">
        <f t="shared" si="38"/>
        <v>99.04000000000002</v>
      </c>
      <c r="R156" s="66">
        <f t="shared" si="39"/>
        <v>99.04000000000002</v>
      </c>
      <c r="S156" s="30">
        <f t="shared" si="40"/>
        <v>1.0096930533117929</v>
      </c>
      <c r="T156" s="17" t="str">
        <f t="shared" si="41"/>
        <v>2G/13-18</v>
      </c>
      <c r="U156" s="10">
        <f t="shared" si="42"/>
        <v>54.04886914378028</v>
      </c>
      <c r="V156" s="10">
        <f t="shared" si="43"/>
        <v>1.0500807754442647</v>
      </c>
      <c r="W156" s="10">
        <f t="shared" si="44"/>
        <v>23.838852988691432</v>
      </c>
      <c r="X156" s="10">
        <f t="shared" si="45"/>
        <v>12.792810985460417</v>
      </c>
      <c r="Y156" s="10">
        <f t="shared" si="46"/>
        <v>1.0601777059773827</v>
      </c>
      <c r="Z156" s="10">
        <f t="shared" si="47"/>
        <v>2.0597738287560574</v>
      </c>
      <c r="AA156" s="10">
        <f t="shared" si="48"/>
        <v>0.28271405492730206</v>
      </c>
      <c r="AB156" s="10">
        <f t="shared" si="49"/>
        <v>1.0298869143780287</v>
      </c>
      <c r="AC156" s="10">
        <f t="shared" si="50"/>
        <v>3.685379644588044</v>
      </c>
      <c r="AD156" s="10">
        <f t="shared" si="54"/>
        <v>0.15145395799676895</v>
      </c>
      <c r="AE156" s="10"/>
      <c r="AF156" s="10"/>
      <c r="AG156" s="10">
        <f t="shared" si="51"/>
        <v>99.999999999999957</v>
      </c>
      <c r="AH156" s="10"/>
      <c r="AI156" s="10"/>
    </row>
    <row r="157" spans="1:35" x14ac:dyDescent="0.3">
      <c r="A157" s="17" t="s">
        <v>555</v>
      </c>
      <c r="B157" s="17">
        <v>55.07</v>
      </c>
      <c r="C157" s="17">
        <v>0.98</v>
      </c>
      <c r="D157" s="17">
        <v>22.49</v>
      </c>
      <c r="E157" s="17">
        <v>13.27</v>
      </c>
      <c r="F157" s="17">
        <v>0.96</v>
      </c>
      <c r="G157" s="17">
        <v>2.2200000000000002</v>
      </c>
      <c r="H157" s="17">
        <v>0.28000000000000003</v>
      </c>
      <c r="I157" s="17">
        <v>0.95</v>
      </c>
      <c r="J157" s="17">
        <v>3.5</v>
      </c>
      <c r="K157" s="17">
        <v>0.15</v>
      </c>
      <c r="L157" s="17"/>
      <c r="M157" s="17"/>
      <c r="N157" s="17">
        <v>99.87</v>
      </c>
      <c r="O157" s="17"/>
      <c r="P157" s="17"/>
      <c r="Q157" s="66">
        <f t="shared" si="38"/>
        <v>99.86999999999999</v>
      </c>
      <c r="R157" s="66">
        <f t="shared" si="39"/>
        <v>99.86999999999999</v>
      </c>
      <c r="S157" s="30">
        <f t="shared" si="40"/>
        <v>1.0013016921998599</v>
      </c>
      <c r="T157" s="17" t="str">
        <f t="shared" si="41"/>
        <v>2G/6-10</v>
      </c>
      <c r="U157" s="10">
        <f t="shared" si="42"/>
        <v>55.141684189446281</v>
      </c>
      <c r="V157" s="10">
        <f t="shared" si="43"/>
        <v>0.98127565835586261</v>
      </c>
      <c r="W157" s="10">
        <f t="shared" si="44"/>
        <v>22.519275057574848</v>
      </c>
      <c r="X157" s="10">
        <f t="shared" si="45"/>
        <v>13.287273455492141</v>
      </c>
      <c r="Y157" s="10">
        <f t="shared" si="46"/>
        <v>0.96124962451186546</v>
      </c>
      <c r="Z157" s="10">
        <f t="shared" si="47"/>
        <v>2.2228897566836889</v>
      </c>
      <c r="AA157" s="10">
        <f t="shared" si="48"/>
        <v>0.2803644738159608</v>
      </c>
      <c r="AB157" s="10">
        <f t="shared" si="49"/>
        <v>0.95123660758986683</v>
      </c>
      <c r="AC157" s="10">
        <f t="shared" si="50"/>
        <v>3.5045559226995096</v>
      </c>
      <c r="AD157" s="10">
        <f t="shared" si="54"/>
        <v>0.15019525382997898</v>
      </c>
      <c r="AE157" s="10"/>
      <c r="AF157" s="10"/>
      <c r="AG157" s="10">
        <f t="shared" si="51"/>
        <v>100</v>
      </c>
      <c r="AH157" s="10"/>
      <c r="AI157" s="10"/>
    </row>
    <row r="158" spans="1:35" x14ac:dyDescent="0.3">
      <c r="A158" s="17" t="s">
        <v>556</v>
      </c>
      <c r="B158" s="17">
        <v>54.73</v>
      </c>
      <c r="C158" s="17">
        <v>0.99</v>
      </c>
      <c r="D158" s="17">
        <v>23.03</v>
      </c>
      <c r="E158" s="17">
        <v>12.77</v>
      </c>
      <c r="F158" s="17">
        <v>1</v>
      </c>
      <c r="G158" s="17">
        <v>2.21</v>
      </c>
      <c r="H158" s="17">
        <v>0.27</v>
      </c>
      <c r="I158" s="17">
        <v>0.93</v>
      </c>
      <c r="J158" s="17">
        <v>3.56</v>
      </c>
      <c r="K158" s="17">
        <v>0.15</v>
      </c>
      <c r="L158" s="17"/>
      <c r="M158" s="17"/>
      <c r="N158" s="17">
        <v>99.63</v>
      </c>
      <c r="O158" s="17"/>
      <c r="P158" s="17"/>
      <c r="Q158" s="66">
        <f t="shared" si="38"/>
        <v>99.64</v>
      </c>
      <c r="R158" s="66">
        <f t="shared" si="39"/>
        <v>99.64</v>
      </c>
      <c r="S158" s="30">
        <f t="shared" si="40"/>
        <v>1.0036130068245683</v>
      </c>
      <c r="T158" s="17" t="str">
        <f t="shared" si="41"/>
        <v>2G/6</v>
      </c>
      <c r="U158" s="10">
        <f t="shared" si="42"/>
        <v>54.92773986350862</v>
      </c>
      <c r="V158" s="10">
        <f t="shared" si="43"/>
        <v>0.99357687675632267</v>
      </c>
      <c r="W158" s="10">
        <f t="shared" si="44"/>
        <v>23.113207547169811</v>
      </c>
      <c r="X158" s="10">
        <f t="shared" si="45"/>
        <v>12.816138097149738</v>
      </c>
      <c r="Y158" s="10">
        <f t="shared" si="46"/>
        <v>1.0036130068245683</v>
      </c>
      <c r="Z158" s="10">
        <f t="shared" si="47"/>
        <v>2.2179847450822958</v>
      </c>
      <c r="AA158" s="10">
        <f t="shared" si="48"/>
        <v>0.27097551184263347</v>
      </c>
      <c r="AB158" s="10">
        <f t="shared" si="49"/>
        <v>0.93336009634684858</v>
      </c>
      <c r="AC158" s="10">
        <f t="shared" si="50"/>
        <v>3.5728623042954633</v>
      </c>
      <c r="AD158" s="10">
        <f t="shared" si="54"/>
        <v>0.15054195102368526</v>
      </c>
      <c r="AE158" s="10"/>
      <c r="AF158" s="10"/>
      <c r="AG158" s="10">
        <f t="shared" si="51"/>
        <v>99.999999999999972</v>
      </c>
      <c r="AH158" s="10"/>
      <c r="AI158" s="10"/>
    </row>
    <row r="159" spans="1:35" x14ac:dyDescent="0.3">
      <c r="A159" s="17" t="s">
        <v>557</v>
      </c>
      <c r="B159" s="17">
        <v>54.12</v>
      </c>
      <c r="C159" s="17">
        <v>1.03</v>
      </c>
      <c r="D159" s="17">
        <v>23.63</v>
      </c>
      <c r="E159" s="17">
        <v>12.29</v>
      </c>
      <c r="F159" s="17">
        <v>1.04</v>
      </c>
      <c r="G159" s="17">
        <v>2.14</v>
      </c>
      <c r="H159" s="17">
        <v>0.23</v>
      </c>
      <c r="I159" s="17">
        <v>0.88</v>
      </c>
      <c r="J159" s="17">
        <v>3.74</v>
      </c>
      <c r="K159" s="17">
        <v>0.12</v>
      </c>
      <c r="L159" s="17"/>
      <c r="M159" s="17"/>
      <c r="N159" s="17">
        <v>99.22</v>
      </c>
      <c r="O159" s="17"/>
      <c r="P159" s="17"/>
      <c r="Q159" s="66">
        <f t="shared" si="38"/>
        <v>99.22</v>
      </c>
      <c r="R159" s="66">
        <f t="shared" si="39"/>
        <v>99.22</v>
      </c>
      <c r="S159" s="30">
        <f t="shared" si="40"/>
        <v>1.0078613182826044</v>
      </c>
      <c r="T159" s="17" t="str">
        <f t="shared" si="41"/>
        <v>2D/5-8</v>
      </c>
      <c r="U159" s="10">
        <f t="shared" si="42"/>
        <v>54.545454545454547</v>
      </c>
      <c r="V159" s="10">
        <f t="shared" si="43"/>
        <v>1.0380971578310825</v>
      </c>
      <c r="W159" s="10">
        <f t="shared" si="44"/>
        <v>23.815762951017941</v>
      </c>
      <c r="X159" s="10">
        <f t="shared" si="45"/>
        <v>12.386615601693206</v>
      </c>
      <c r="Y159" s="10">
        <f t="shared" si="46"/>
        <v>1.0481757710139086</v>
      </c>
      <c r="Z159" s="10">
        <f t="shared" si="47"/>
        <v>2.1568232211247733</v>
      </c>
      <c r="AA159" s="10">
        <f t="shared" si="48"/>
        <v>0.23180810320499903</v>
      </c>
      <c r="AB159" s="10">
        <f t="shared" si="49"/>
        <v>0.88691796008869184</v>
      </c>
      <c r="AC159" s="10">
        <f t="shared" si="50"/>
        <v>3.7694013303769407</v>
      </c>
      <c r="AD159" s="10">
        <f t="shared" si="54"/>
        <v>0.12094335819391253</v>
      </c>
      <c r="AE159" s="10"/>
      <c r="AF159" s="10"/>
      <c r="AG159" s="10">
        <f t="shared" si="51"/>
        <v>99.999999999999986</v>
      </c>
      <c r="AH159" s="10"/>
      <c r="AI159" s="10"/>
    </row>
    <row r="160" spans="1:35" x14ac:dyDescent="0.3">
      <c r="A160" s="17" t="s">
        <v>558</v>
      </c>
      <c r="B160" s="17">
        <v>55.14</v>
      </c>
      <c r="C160" s="17">
        <v>1.02</v>
      </c>
      <c r="D160" s="17">
        <v>23.21</v>
      </c>
      <c r="E160" s="17">
        <v>11.68</v>
      </c>
      <c r="F160" s="17">
        <v>0.89</v>
      </c>
      <c r="G160" s="17">
        <v>2</v>
      </c>
      <c r="H160" s="17">
        <v>0.23</v>
      </c>
      <c r="I160" s="17">
        <v>0.94</v>
      </c>
      <c r="J160" s="17">
        <v>3.75</v>
      </c>
      <c r="K160" s="17">
        <v>0.13</v>
      </c>
      <c r="L160" s="17"/>
      <c r="M160" s="17"/>
      <c r="N160" s="17">
        <v>98.99</v>
      </c>
      <c r="O160" s="17"/>
      <c r="P160" s="17"/>
      <c r="Q160" s="66">
        <f t="shared" si="38"/>
        <v>98.990000000000009</v>
      </c>
      <c r="R160" s="66">
        <f t="shared" si="39"/>
        <v>98.990000000000009</v>
      </c>
      <c r="S160" s="30">
        <f t="shared" si="40"/>
        <v>1.0102030508132134</v>
      </c>
      <c r="T160" s="17" t="str">
        <f t="shared" si="41"/>
        <v>2D/10-14</v>
      </c>
      <c r="U160" s="10">
        <f t="shared" si="42"/>
        <v>55.702596221840587</v>
      </c>
      <c r="V160" s="10">
        <f t="shared" si="43"/>
        <v>1.0304071118294778</v>
      </c>
      <c r="W160" s="10">
        <f t="shared" si="44"/>
        <v>23.446812809374684</v>
      </c>
      <c r="X160" s="10">
        <f t="shared" si="45"/>
        <v>11.799171633498332</v>
      </c>
      <c r="Y160" s="10">
        <f t="shared" si="46"/>
        <v>0.89908071522375987</v>
      </c>
      <c r="Z160" s="10">
        <f t="shared" si="47"/>
        <v>2.0204061016264268</v>
      </c>
      <c r="AA160" s="10">
        <f t="shared" si="48"/>
        <v>0.23234670168703908</v>
      </c>
      <c r="AB160" s="10">
        <f t="shared" si="49"/>
        <v>0.94959086776442048</v>
      </c>
      <c r="AC160" s="10">
        <f t="shared" si="50"/>
        <v>3.7882614405495501</v>
      </c>
      <c r="AD160" s="10">
        <f t="shared" si="54"/>
        <v>0.13132639660571774</v>
      </c>
      <c r="AE160" s="10"/>
      <c r="AF160" s="10"/>
      <c r="AG160" s="10">
        <f t="shared" si="51"/>
        <v>99.999999999999972</v>
      </c>
      <c r="AH160" s="10"/>
      <c r="AI160" s="10"/>
    </row>
    <row r="161" spans="1:35" x14ac:dyDescent="0.3">
      <c r="A161" s="17" t="s">
        <v>559</v>
      </c>
      <c r="B161" s="17">
        <v>56.52</v>
      </c>
      <c r="C161" s="17">
        <v>0.99</v>
      </c>
      <c r="D161" s="17">
        <v>22.71</v>
      </c>
      <c r="E161" s="17">
        <v>10.78</v>
      </c>
      <c r="F161" s="17">
        <v>0.66</v>
      </c>
      <c r="G161" s="17">
        <v>1.86</v>
      </c>
      <c r="H161" s="17">
        <v>0.28999999999999998</v>
      </c>
      <c r="I161" s="17">
        <v>1.03</v>
      </c>
      <c r="J161" s="17">
        <v>3.89</v>
      </c>
      <c r="K161" s="17">
        <v>0.17</v>
      </c>
      <c r="L161" s="17"/>
      <c r="M161" s="17"/>
      <c r="N161" s="17">
        <v>98.91</v>
      </c>
      <c r="O161" s="17"/>
      <c r="P161" s="17"/>
      <c r="Q161" s="66">
        <f t="shared" si="38"/>
        <v>98.9</v>
      </c>
      <c r="R161" s="66">
        <f t="shared" si="39"/>
        <v>98.9</v>
      </c>
      <c r="S161" s="30">
        <f t="shared" si="40"/>
        <v>1.0111223458038423</v>
      </c>
      <c r="T161" s="17" t="str">
        <f t="shared" si="41"/>
        <v>2D/18-21</v>
      </c>
      <c r="U161" s="10">
        <f t="shared" si="42"/>
        <v>57.148634984833173</v>
      </c>
      <c r="V161" s="10">
        <f t="shared" si="43"/>
        <v>1.0010111223458038</v>
      </c>
      <c r="W161" s="10">
        <f t="shared" si="44"/>
        <v>22.962588473205258</v>
      </c>
      <c r="X161" s="10">
        <f t="shared" si="45"/>
        <v>10.899898887765419</v>
      </c>
      <c r="Y161" s="10">
        <f t="shared" si="46"/>
        <v>0.66734074823053591</v>
      </c>
      <c r="Z161" s="10">
        <f t="shared" si="47"/>
        <v>1.8806875631951467</v>
      </c>
      <c r="AA161" s="10">
        <f t="shared" si="48"/>
        <v>0.29322548028311424</v>
      </c>
      <c r="AB161" s="10">
        <f t="shared" si="49"/>
        <v>1.0414560161779576</v>
      </c>
      <c r="AC161" s="10">
        <f t="shared" si="50"/>
        <v>3.9332659251769466</v>
      </c>
      <c r="AD161" s="10">
        <f t="shared" si="54"/>
        <v>0.1718907987866532</v>
      </c>
      <c r="AE161" s="10"/>
      <c r="AF161" s="10"/>
      <c r="AG161" s="10">
        <f t="shared" si="51"/>
        <v>100</v>
      </c>
      <c r="AH161" s="10"/>
      <c r="AI161" s="10"/>
    </row>
    <row r="162" spans="1:35" x14ac:dyDescent="0.3">
      <c r="A162" s="17" t="s">
        <v>560</v>
      </c>
      <c r="B162" s="17">
        <v>53.94</v>
      </c>
      <c r="C162" s="17">
        <v>0.97</v>
      </c>
      <c r="D162" s="17">
        <v>22.6</v>
      </c>
      <c r="E162" s="17">
        <v>14.09</v>
      </c>
      <c r="F162" s="17">
        <v>0.72</v>
      </c>
      <c r="G162" s="17">
        <v>1.47</v>
      </c>
      <c r="H162" s="17">
        <v>0.28000000000000003</v>
      </c>
      <c r="I162" s="17">
        <v>1.03</v>
      </c>
      <c r="J162" s="17">
        <v>3.78</v>
      </c>
      <c r="K162" s="17">
        <v>0.17</v>
      </c>
      <c r="L162" s="17"/>
      <c r="M162" s="17"/>
      <c r="N162" s="17">
        <v>99.07</v>
      </c>
      <c r="O162" s="17"/>
      <c r="P162" s="17"/>
      <c r="Q162" s="66">
        <f t="shared" si="38"/>
        <v>99.05</v>
      </c>
      <c r="R162" s="66">
        <f t="shared" si="39"/>
        <v>99.05</v>
      </c>
      <c r="S162" s="30">
        <f t="shared" si="40"/>
        <v>1.0095911155981827</v>
      </c>
      <c r="T162" s="17" t="str">
        <f t="shared" si="41"/>
        <v>3G/21-25</v>
      </c>
      <c r="U162" s="10">
        <f t="shared" si="42"/>
        <v>54.457344775365975</v>
      </c>
      <c r="V162" s="10">
        <f t="shared" si="43"/>
        <v>0.97930338213023715</v>
      </c>
      <c r="W162" s="10">
        <f t="shared" si="44"/>
        <v>22.816759212518932</v>
      </c>
      <c r="X162" s="10">
        <f t="shared" si="45"/>
        <v>14.225138818778394</v>
      </c>
      <c r="Y162" s="10">
        <f t="shared" si="46"/>
        <v>0.72690560323069153</v>
      </c>
      <c r="Z162" s="10">
        <f t="shared" si="47"/>
        <v>1.4840989399293285</v>
      </c>
      <c r="AA162" s="10">
        <f t="shared" si="48"/>
        <v>0.28268551236749118</v>
      </c>
      <c r="AB162" s="10">
        <f t="shared" si="49"/>
        <v>1.0398788490661282</v>
      </c>
      <c r="AC162" s="10">
        <f t="shared" si="50"/>
        <v>3.8162544169611303</v>
      </c>
      <c r="AD162" s="10">
        <f t="shared" si="54"/>
        <v>0.17163048965169106</v>
      </c>
      <c r="AE162" s="10"/>
      <c r="AF162" s="10"/>
      <c r="AG162" s="10">
        <f t="shared" si="51"/>
        <v>99.999999999999986</v>
      </c>
      <c r="AH162" s="10"/>
      <c r="AI162" s="10"/>
    </row>
    <row r="163" spans="1:35" x14ac:dyDescent="0.3">
      <c r="A163" s="17" t="s">
        <v>561</v>
      </c>
      <c r="B163" s="17">
        <v>54.61</v>
      </c>
      <c r="C163" s="17">
        <v>1</v>
      </c>
      <c r="D163" s="17">
        <v>23.46</v>
      </c>
      <c r="E163" s="17">
        <v>11.88</v>
      </c>
      <c r="F163" s="17">
        <v>0.85</v>
      </c>
      <c r="G163" s="17">
        <v>1.76</v>
      </c>
      <c r="H163" s="17">
        <v>0.27</v>
      </c>
      <c r="I163" s="17">
        <v>1.07</v>
      </c>
      <c r="J163" s="17">
        <v>3.84</v>
      </c>
      <c r="K163" s="17">
        <v>0.12</v>
      </c>
      <c r="L163" s="17"/>
      <c r="M163" s="17"/>
      <c r="N163" s="17">
        <v>98.87</v>
      </c>
      <c r="O163" s="17"/>
      <c r="P163" s="17"/>
      <c r="Q163" s="66">
        <f t="shared" si="38"/>
        <v>98.859999999999985</v>
      </c>
      <c r="R163" s="66">
        <f t="shared" si="39"/>
        <v>98.859999999999985</v>
      </c>
      <c r="S163" s="30">
        <f t="shared" si="40"/>
        <v>1.0115314586283635</v>
      </c>
      <c r="T163" s="17" t="str">
        <f t="shared" si="41"/>
        <v>3G/13-16</v>
      </c>
      <c r="U163" s="10">
        <f t="shared" si="42"/>
        <v>55.239732955694926</v>
      </c>
      <c r="V163" s="10">
        <f t="shared" si="43"/>
        <v>1.0115314586283635</v>
      </c>
      <c r="W163" s="10">
        <f t="shared" si="44"/>
        <v>23.730528019421406</v>
      </c>
      <c r="X163" s="10">
        <f t="shared" si="45"/>
        <v>12.016993728504959</v>
      </c>
      <c r="Y163" s="10">
        <f t="shared" si="46"/>
        <v>0.8598017398341089</v>
      </c>
      <c r="Z163" s="10">
        <f t="shared" si="47"/>
        <v>1.7802953671859196</v>
      </c>
      <c r="AA163" s="10">
        <f t="shared" si="48"/>
        <v>0.27311349382965816</v>
      </c>
      <c r="AB163" s="10">
        <f t="shared" si="49"/>
        <v>1.0823386607323491</v>
      </c>
      <c r="AC163" s="10">
        <f t="shared" si="50"/>
        <v>3.8842808011329155</v>
      </c>
      <c r="AD163" s="10">
        <f t="shared" si="54"/>
        <v>0.12138377503540361</v>
      </c>
      <c r="AE163" s="10"/>
      <c r="AF163" s="10"/>
      <c r="AG163" s="10">
        <f t="shared" si="51"/>
        <v>99.999999999999986</v>
      </c>
      <c r="AH163" s="10"/>
      <c r="AI163" s="10"/>
    </row>
    <row r="164" spans="1:35" x14ac:dyDescent="0.3">
      <c r="A164" s="17" t="s">
        <v>562</v>
      </c>
      <c r="B164" s="17">
        <v>54.85</v>
      </c>
      <c r="C164" s="17">
        <v>1.01</v>
      </c>
      <c r="D164" s="17">
        <v>23.43</v>
      </c>
      <c r="E164" s="17">
        <v>12.28</v>
      </c>
      <c r="F164" s="17">
        <v>1.02</v>
      </c>
      <c r="G164" s="17">
        <v>2.06</v>
      </c>
      <c r="H164" s="17">
        <v>0.27</v>
      </c>
      <c r="I164" s="17">
        <v>1.06</v>
      </c>
      <c r="J164" s="17">
        <v>3.59</v>
      </c>
      <c r="K164" s="17">
        <v>0.16</v>
      </c>
      <c r="L164" s="17"/>
      <c r="M164" s="17"/>
      <c r="N164" s="17">
        <v>99.74</v>
      </c>
      <c r="O164" s="17"/>
      <c r="P164" s="17"/>
      <c r="Q164" s="66">
        <f t="shared" si="38"/>
        <v>99.72999999999999</v>
      </c>
      <c r="R164" s="66">
        <f t="shared" si="39"/>
        <v>99.72999999999999</v>
      </c>
      <c r="S164" s="30">
        <f t="shared" si="40"/>
        <v>1.0027073097362882</v>
      </c>
      <c r="T164" s="17" t="str">
        <f t="shared" si="41"/>
        <v>3D/5-12</v>
      </c>
      <c r="U164" s="10">
        <f t="shared" si="42"/>
        <v>54.998495939035408</v>
      </c>
      <c r="V164" s="10">
        <f t="shared" si="43"/>
        <v>1.012734382833651</v>
      </c>
      <c r="W164" s="10">
        <f t="shared" si="44"/>
        <v>23.493432267121232</v>
      </c>
      <c r="X164" s="10">
        <f t="shared" si="45"/>
        <v>12.313245763561618</v>
      </c>
      <c r="Y164" s="10">
        <f t="shared" si="46"/>
        <v>1.0227614559310139</v>
      </c>
      <c r="Z164" s="10">
        <f t="shared" si="47"/>
        <v>2.0655770580567538</v>
      </c>
      <c r="AA164" s="10">
        <f t="shared" si="48"/>
        <v>0.27073097362879783</v>
      </c>
      <c r="AB164" s="10">
        <f t="shared" si="49"/>
        <v>1.0628697483204654</v>
      </c>
      <c r="AC164" s="10">
        <f t="shared" si="50"/>
        <v>3.5997192419532746</v>
      </c>
      <c r="AD164" s="10">
        <f t="shared" si="54"/>
        <v>0.16043316955780612</v>
      </c>
      <c r="AE164" s="10"/>
      <c r="AF164" s="10"/>
      <c r="AG164" s="10">
        <f t="shared" si="51"/>
        <v>100.00000000000004</v>
      </c>
      <c r="AH164" s="10"/>
      <c r="AI164" s="10"/>
    </row>
    <row r="165" spans="1:35" x14ac:dyDescent="0.3">
      <c r="A165" s="17" t="s">
        <v>563</v>
      </c>
      <c r="B165" s="17">
        <v>53.47</v>
      </c>
      <c r="C165" s="17">
        <v>0.99</v>
      </c>
      <c r="D165" s="17">
        <v>22.82</v>
      </c>
      <c r="E165" s="17">
        <v>14.23</v>
      </c>
      <c r="F165" s="17">
        <v>0.86</v>
      </c>
      <c r="G165" s="17">
        <v>1.85</v>
      </c>
      <c r="H165" s="17">
        <v>0.31</v>
      </c>
      <c r="I165" s="17">
        <v>1.07</v>
      </c>
      <c r="J165" s="17">
        <v>3.61</v>
      </c>
      <c r="K165" s="17">
        <v>0.18</v>
      </c>
      <c r="L165" s="17"/>
      <c r="M165" s="17"/>
      <c r="N165" s="17">
        <v>99.39</v>
      </c>
      <c r="O165" s="17"/>
      <c r="P165" s="17"/>
      <c r="Q165" s="66">
        <f t="shared" si="38"/>
        <v>99.39</v>
      </c>
      <c r="R165" s="66">
        <f t="shared" si="39"/>
        <v>99.39</v>
      </c>
      <c r="S165" s="30">
        <f t="shared" si="40"/>
        <v>1.006137438374082</v>
      </c>
      <c r="T165" s="17" t="str">
        <f t="shared" si="41"/>
        <v>3D/12-13</v>
      </c>
      <c r="U165" s="10">
        <f t="shared" si="42"/>
        <v>53.798168829862163</v>
      </c>
      <c r="V165" s="10">
        <f t="shared" si="43"/>
        <v>0.9960760639903411</v>
      </c>
      <c r="W165" s="10">
        <f t="shared" si="44"/>
        <v>22.96005634369655</v>
      </c>
      <c r="X165" s="10">
        <f t="shared" si="45"/>
        <v>14.317335748063186</v>
      </c>
      <c r="Y165" s="10">
        <f t="shared" si="46"/>
        <v>0.86527819700171049</v>
      </c>
      <c r="Z165" s="10">
        <f t="shared" si="47"/>
        <v>1.8613542609920517</v>
      </c>
      <c r="AA165" s="10">
        <f t="shared" si="48"/>
        <v>0.31190260589596541</v>
      </c>
      <c r="AB165" s="10">
        <f t="shared" si="49"/>
        <v>1.0765670590602678</v>
      </c>
      <c r="AC165" s="10">
        <f t="shared" si="50"/>
        <v>3.632156152530436</v>
      </c>
      <c r="AD165" s="10">
        <f t="shared" si="54"/>
        <v>0.18110473890733475</v>
      </c>
      <c r="AE165" s="10"/>
      <c r="AF165" s="10"/>
      <c r="AG165" s="10">
        <f t="shared" si="51"/>
        <v>100.00000000000003</v>
      </c>
      <c r="AH165" s="10"/>
      <c r="AI165" s="10"/>
    </row>
    <row r="166" spans="1:35" x14ac:dyDescent="0.3">
      <c r="A166" s="17" t="s">
        <v>564</v>
      </c>
      <c r="B166" s="17">
        <v>53.65</v>
      </c>
      <c r="C166" s="17">
        <v>1</v>
      </c>
      <c r="D166" s="17">
        <v>23</v>
      </c>
      <c r="E166" s="17">
        <v>14.09</v>
      </c>
      <c r="F166" s="17">
        <v>0.84</v>
      </c>
      <c r="G166" s="17">
        <v>1.73</v>
      </c>
      <c r="H166" s="17">
        <v>0.28999999999999998</v>
      </c>
      <c r="I166" s="17">
        <v>1.08</v>
      </c>
      <c r="J166" s="17">
        <v>3.72</v>
      </c>
      <c r="K166" s="17">
        <v>0.16</v>
      </c>
      <c r="L166" s="17"/>
      <c r="M166" s="17"/>
      <c r="N166" s="17">
        <v>99.55</v>
      </c>
      <c r="O166" s="17"/>
      <c r="P166" s="17"/>
      <c r="Q166" s="66">
        <f t="shared" si="38"/>
        <v>99.560000000000016</v>
      </c>
      <c r="R166" s="66">
        <f t="shared" si="39"/>
        <v>99.560000000000016</v>
      </c>
      <c r="S166" s="30">
        <f t="shared" si="40"/>
        <v>1.0044194455604658</v>
      </c>
      <c r="T166" s="17" t="str">
        <f t="shared" si="41"/>
        <v>3D/14-15</v>
      </c>
      <c r="U166" s="10">
        <f t="shared" si="42"/>
        <v>53.887103254318987</v>
      </c>
      <c r="V166" s="10">
        <f t="shared" si="43"/>
        <v>1.0044194455604658</v>
      </c>
      <c r="W166" s="10">
        <f t="shared" si="44"/>
        <v>23.101647247890714</v>
      </c>
      <c r="X166" s="10">
        <f t="shared" si="45"/>
        <v>14.152269987946964</v>
      </c>
      <c r="Y166" s="10">
        <f t="shared" si="46"/>
        <v>0.84371233427079129</v>
      </c>
      <c r="Z166" s="10">
        <f t="shared" si="47"/>
        <v>1.7376456408196059</v>
      </c>
      <c r="AA166" s="10">
        <f t="shared" si="48"/>
        <v>0.29128163921253508</v>
      </c>
      <c r="AB166" s="10">
        <f t="shared" si="49"/>
        <v>1.0847730012053032</v>
      </c>
      <c r="AC166" s="10">
        <f t="shared" si="50"/>
        <v>3.7364403374849329</v>
      </c>
      <c r="AD166" s="10">
        <f t="shared" si="54"/>
        <v>0.16070711128967452</v>
      </c>
      <c r="AE166" s="10"/>
      <c r="AF166" s="10"/>
      <c r="AG166" s="10">
        <f t="shared" si="51"/>
        <v>99.999999999999986</v>
      </c>
      <c r="AH166" s="10"/>
      <c r="AI166" s="10"/>
    </row>
    <row r="167" spans="1:35" x14ac:dyDescent="0.3">
      <c r="A167" s="17" t="s">
        <v>565</v>
      </c>
      <c r="B167" s="17">
        <v>53.91</v>
      </c>
      <c r="C167" s="17">
        <v>1</v>
      </c>
      <c r="D167" s="17">
        <v>23.05</v>
      </c>
      <c r="E167" s="17">
        <v>13.71</v>
      </c>
      <c r="F167" s="17">
        <v>0.82</v>
      </c>
      <c r="G167" s="17">
        <v>1.69</v>
      </c>
      <c r="H167" s="17">
        <v>0.27</v>
      </c>
      <c r="I167" s="17">
        <v>1.1399999999999999</v>
      </c>
      <c r="J167" s="17">
        <v>3.74</v>
      </c>
      <c r="K167" s="17">
        <v>0.15</v>
      </c>
      <c r="L167" s="17"/>
      <c r="M167" s="17"/>
      <c r="N167" s="17">
        <v>99.47</v>
      </c>
      <c r="O167" s="17"/>
      <c r="P167" s="17"/>
      <c r="Q167" s="66">
        <f t="shared" si="38"/>
        <v>99.479999999999976</v>
      </c>
      <c r="R167" s="66">
        <f t="shared" si="39"/>
        <v>99.479999999999976</v>
      </c>
      <c r="S167" s="30">
        <f t="shared" si="40"/>
        <v>1.0052271813429838</v>
      </c>
      <c r="T167" s="17" t="str">
        <f t="shared" si="41"/>
        <v>3D/15-18</v>
      </c>
      <c r="U167" s="10">
        <f t="shared" si="42"/>
        <v>54.191797346200254</v>
      </c>
      <c r="V167" s="10">
        <f t="shared" si="43"/>
        <v>1.0052271813429838</v>
      </c>
      <c r="W167" s="10">
        <f t="shared" si="44"/>
        <v>23.170486529955777</v>
      </c>
      <c r="X167" s="10">
        <f t="shared" si="45"/>
        <v>13.781664656212309</v>
      </c>
      <c r="Y167" s="10">
        <f t="shared" si="46"/>
        <v>0.82428628870124665</v>
      </c>
      <c r="Z167" s="10">
        <f t="shared" si="47"/>
        <v>1.6988339364696425</v>
      </c>
      <c r="AA167" s="10">
        <f t="shared" si="48"/>
        <v>0.27141133896260566</v>
      </c>
      <c r="AB167" s="10">
        <f t="shared" si="49"/>
        <v>1.1459589867310014</v>
      </c>
      <c r="AC167" s="10">
        <f t="shared" si="50"/>
        <v>3.7595496582227597</v>
      </c>
      <c r="AD167" s="10">
        <f t="shared" si="54"/>
        <v>0.15078407720144757</v>
      </c>
      <c r="AE167" s="10"/>
      <c r="AF167" s="10"/>
      <c r="AG167" s="10">
        <f t="shared" si="51"/>
        <v>100.00000000000003</v>
      </c>
      <c r="AH167" s="10"/>
      <c r="AI167" s="10"/>
    </row>
    <row r="168" spans="1:35" x14ac:dyDescent="0.3">
      <c r="A168" s="17" t="s">
        <v>566</v>
      </c>
      <c r="B168" s="17">
        <v>53.03</v>
      </c>
      <c r="C168" s="17">
        <v>0.97</v>
      </c>
      <c r="D168" s="17">
        <v>22.47</v>
      </c>
      <c r="E168" s="17">
        <v>14.99</v>
      </c>
      <c r="F168" s="17">
        <v>0.73</v>
      </c>
      <c r="G168" s="17">
        <v>1.6</v>
      </c>
      <c r="H168" s="17">
        <v>0.28999999999999998</v>
      </c>
      <c r="I168" s="17">
        <v>1.1399999999999999</v>
      </c>
      <c r="J168" s="17">
        <v>3.68</v>
      </c>
      <c r="K168" s="17">
        <v>0.17</v>
      </c>
      <c r="L168" s="17"/>
      <c r="M168" s="17"/>
      <c r="N168" s="17">
        <v>99.08</v>
      </c>
      <c r="O168" s="17"/>
      <c r="P168" s="17"/>
      <c r="Q168" s="66">
        <f t="shared" si="38"/>
        <v>99.070000000000007</v>
      </c>
      <c r="R168" s="66">
        <f t="shared" si="39"/>
        <v>99.070000000000007</v>
      </c>
      <c r="S168" s="30">
        <f t="shared" si="40"/>
        <v>1.009387301907742</v>
      </c>
      <c r="T168" s="17" t="str">
        <f t="shared" si="41"/>
        <v>3D/24-27</v>
      </c>
      <c r="U168" s="10">
        <f t="shared" si="42"/>
        <v>53.527808620167555</v>
      </c>
      <c r="V168" s="10">
        <f t="shared" si="43"/>
        <v>0.9791056828505097</v>
      </c>
      <c r="W168" s="10">
        <f t="shared" si="44"/>
        <v>22.680932673866959</v>
      </c>
      <c r="X168" s="10">
        <f t="shared" si="45"/>
        <v>15.130715655597053</v>
      </c>
      <c r="Y168" s="10">
        <f t="shared" si="46"/>
        <v>0.73685273039265164</v>
      </c>
      <c r="Z168" s="10">
        <f t="shared" si="47"/>
        <v>1.6150196830523873</v>
      </c>
      <c r="AA168" s="10">
        <f t="shared" si="48"/>
        <v>0.29272231755324513</v>
      </c>
      <c r="AB168" s="10">
        <f t="shared" si="49"/>
        <v>1.1507015241748257</v>
      </c>
      <c r="AC168" s="10">
        <f t="shared" si="50"/>
        <v>3.7145452710204907</v>
      </c>
      <c r="AD168" s="10">
        <f t="shared" si="54"/>
        <v>0.17159584132431616</v>
      </c>
      <c r="AE168" s="10"/>
      <c r="AF168" s="10"/>
      <c r="AG168" s="10">
        <f t="shared" si="51"/>
        <v>100</v>
      </c>
      <c r="AH168" s="10"/>
      <c r="AI168" s="10"/>
    </row>
    <row r="169" spans="1:35" x14ac:dyDescent="0.3">
      <c r="A169" s="17" t="s">
        <v>567</v>
      </c>
      <c r="B169" s="17">
        <v>54.86</v>
      </c>
      <c r="C169" s="17">
        <v>0.99</v>
      </c>
      <c r="D169" s="17">
        <v>23</v>
      </c>
      <c r="E169" s="17">
        <v>12.75</v>
      </c>
      <c r="F169" s="17">
        <v>0.74</v>
      </c>
      <c r="G169" s="17">
        <v>1.73</v>
      </c>
      <c r="H169" s="17">
        <v>0.31</v>
      </c>
      <c r="I169" s="17">
        <v>1.1399999999999999</v>
      </c>
      <c r="J169" s="17">
        <v>3.77</v>
      </c>
      <c r="K169" s="17">
        <v>0.17</v>
      </c>
      <c r="L169" s="17"/>
      <c r="M169" s="17"/>
      <c r="N169" s="17">
        <v>99.47</v>
      </c>
      <c r="O169" s="17"/>
      <c r="P169" s="17"/>
      <c r="Q169" s="66">
        <f t="shared" si="38"/>
        <v>99.46</v>
      </c>
      <c r="R169" s="66">
        <f t="shared" si="39"/>
        <v>99.46</v>
      </c>
      <c r="S169" s="30">
        <f t="shared" si="40"/>
        <v>1.0054293183189222</v>
      </c>
      <c r="T169" s="17" t="str">
        <f t="shared" si="41"/>
        <v>3D/33-36</v>
      </c>
      <c r="U169" s="10">
        <f t="shared" si="42"/>
        <v>55.157852402976076</v>
      </c>
      <c r="V169" s="10">
        <f t="shared" si="43"/>
        <v>0.99537502513573306</v>
      </c>
      <c r="W169" s="10">
        <f t="shared" si="44"/>
        <v>23.124874321335213</v>
      </c>
      <c r="X169" s="10">
        <f t="shared" si="45"/>
        <v>12.819223808566258</v>
      </c>
      <c r="Y169" s="10">
        <f t="shared" si="46"/>
        <v>0.7440176955560025</v>
      </c>
      <c r="Z169" s="10">
        <f t="shared" si="47"/>
        <v>1.7393927206917354</v>
      </c>
      <c r="AA169" s="10">
        <f t="shared" si="48"/>
        <v>0.3116830886788659</v>
      </c>
      <c r="AB169" s="10">
        <f t="shared" si="49"/>
        <v>1.1461894228835712</v>
      </c>
      <c r="AC169" s="10">
        <f t="shared" si="50"/>
        <v>3.7904685300623369</v>
      </c>
      <c r="AD169" s="10">
        <f t="shared" si="54"/>
        <v>0.1709229841142168</v>
      </c>
      <c r="AE169" s="10"/>
      <c r="AF169" s="10"/>
      <c r="AG169" s="10">
        <f t="shared" si="51"/>
        <v>100</v>
      </c>
      <c r="AH169" s="10"/>
      <c r="AI169" s="10"/>
    </row>
    <row r="170" spans="1:35" x14ac:dyDescent="0.3">
      <c r="A170" s="17" t="s">
        <v>568</v>
      </c>
      <c r="B170" s="17">
        <v>55.3</v>
      </c>
      <c r="C170" s="17">
        <v>0.99</v>
      </c>
      <c r="D170" s="17">
        <v>23.23</v>
      </c>
      <c r="E170" s="17">
        <v>11.74</v>
      </c>
      <c r="F170" s="17">
        <v>0.88</v>
      </c>
      <c r="G170" s="17">
        <v>1.79</v>
      </c>
      <c r="H170" s="17">
        <v>0.28000000000000003</v>
      </c>
      <c r="I170" s="17">
        <v>1.17</v>
      </c>
      <c r="J170" s="17">
        <v>3.69</v>
      </c>
      <c r="K170" s="17">
        <v>0.15</v>
      </c>
      <c r="L170" s="17"/>
      <c r="M170" s="17"/>
      <c r="N170" s="17">
        <v>99.22</v>
      </c>
      <c r="O170" s="17"/>
      <c r="P170" s="17"/>
      <c r="Q170" s="66">
        <f t="shared" si="38"/>
        <v>99.22</v>
      </c>
      <c r="R170" s="66">
        <f t="shared" si="39"/>
        <v>99.22</v>
      </c>
      <c r="S170" s="30">
        <f t="shared" si="40"/>
        <v>1.0078613182826044</v>
      </c>
      <c r="T170" s="17" t="str">
        <f t="shared" si="41"/>
        <v>3D/48-50</v>
      </c>
      <c r="U170" s="10">
        <f t="shared" si="42"/>
        <v>55.734730901028023</v>
      </c>
      <c r="V170" s="10">
        <f t="shared" si="43"/>
        <v>0.99778270509977829</v>
      </c>
      <c r="W170" s="10">
        <f t="shared" si="44"/>
        <v>23.412618423704899</v>
      </c>
      <c r="X170" s="10">
        <f t="shared" si="45"/>
        <v>11.832291876637775</v>
      </c>
      <c r="Y170" s="10">
        <f t="shared" si="46"/>
        <v>0.88691796008869184</v>
      </c>
      <c r="Z170" s="10">
        <f t="shared" si="47"/>
        <v>1.804071759725862</v>
      </c>
      <c r="AA170" s="10">
        <f t="shared" si="48"/>
        <v>0.28220116911912924</v>
      </c>
      <c r="AB170" s="10">
        <f t="shared" si="49"/>
        <v>1.179197742390647</v>
      </c>
      <c r="AC170" s="10">
        <f t="shared" si="50"/>
        <v>3.71900826446281</v>
      </c>
      <c r="AD170" s="10">
        <f t="shared" si="54"/>
        <v>0.15117919774239066</v>
      </c>
      <c r="AE170" s="10"/>
      <c r="AF170" s="10"/>
      <c r="AG170" s="10">
        <f t="shared" si="51"/>
        <v>100.00000000000001</v>
      </c>
      <c r="AH170" s="10"/>
      <c r="AI170" s="10"/>
    </row>
    <row r="171" spans="1:35" x14ac:dyDescent="0.3">
      <c r="A171" s="43" t="s">
        <v>684</v>
      </c>
      <c r="B171" s="36">
        <v>53.05</v>
      </c>
      <c r="C171" s="36">
        <v>0.89</v>
      </c>
      <c r="D171" s="36">
        <v>22.95</v>
      </c>
      <c r="E171" s="36">
        <f>O171+(1.11*P171)</f>
        <v>11.7182</v>
      </c>
      <c r="F171" s="36">
        <v>2.08</v>
      </c>
      <c r="G171" s="36">
        <v>1.41</v>
      </c>
      <c r="H171" s="36">
        <v>0.3</v>
      </c>
      <c r="I171" s="36">
        <v>0.93</v>
      </c>
      <c r="J171" s="36">
        <v>2.9</v>
      </c>
      <c r="K171" s="36">
        <v>0.3</v>
      </c>
      <c r="L171" s="34">
        <v>3.6</v>
      </c>
      <c r="M171" s="36">
        <v>0.06</v>
      </c>
      <c r="N171" s="35">
        <v>99.79</v>
      </c>
      <c r="O171" s="36">
        <v>7.7</v>
      </c>
      <c r="P171" s="36">
        <v>3.62</v>
      </c>
      <c r="Q171" s="66">
        <f t="shared" si="38"/>
        <v>100.18819999999999</v>
      </c>
      <c r="R171" s="66">
        <f t="shared" si="39"/>
        <v>96.528199999999998</v>
      </c>
      <c r="S171" s="30">
        <f t="shared" si="40"/>
        <v>1.0359666915989316</v>
      </c>
      <c r="T171" s="17" t="str">
        <f t="shared" si="41"/>
        <v>Unit 7</v>
      </c>
      <c r="U171" s="10">
        <f t="shared" si="42"/>
        <v>54.958032989323321</v>
      </c>
      <c r="V171" s="10">
        <f t="shared" si="43"/>
        <v>0.92201035552304911</v>
      </c>
      <c r="W171" s="10">
        <f t="shared" si="44"/>
        <v>23.77543557219548</v>
      </c>
      <c r="X171" s="10">
        <f t="shared" si="45"/>
        <v>12.1396648854946</v>
      </c>
      <c r="Y171" s="10">
        <f t="shared" si="46"/>
        <v>2.1548107185257779</v>
      </c>
      <c r="Z171" s="10">
        <f t="shared" si="47"/>
        <v>1.4607130351544935</v>
      </c>
      <c r="AA171" s="10">
        <f t="shared" si="48"/>
        <v>0.3107900074796795</v>
      </c>
      <c r="AB171" s="10">
        <f t="shared" si="49"/>
        <v>0.96344902318700643</v>
      </c>
      <c r="AC171" s="10">
        <f t="shared" si="50"/>
        <v>3.0043034056369016</v>
      </c>
      <c r="AD171" s="10">
        <f t="shared" si="54"/>
        <v>0.3107900074796795</v>
      </c>
      <c r="AE171" s="10"/>
      <c r="AF171" s="10"/>
      <c r="AG171" s="10">
        <f t="shared" si="51"/>
        <v>100</v>
      </c>
      <c r="AH171" s="10">
        <f t="shared" ref="AH171:AI175" si="55">O171*$S171</f>
        <v>7.976943525311774</v>
      </c>
      <c r="AI171" s="10">
        <f t="shared" si="55"/>
        <v>3.7501994235881324</v>
      </c>
    </row>
    <row r="172" spans="1:35" x14ac:dyDescent="0.3">
      <c r="A172" s="43" t="s">
        <v>684</v>
      </c>
      <c r="B172" s="36">
        <v>64.2</v>
      </c>
      <c r="C172" s="36">
        <v>0.96</v>
      </c>
      <c r="D172" s="36">
        <v>18.79</v>
      </c>
      <c r="E172" s="36">
        <f>O172+(1.11*P172)</f>
        <v>7.1715999999999998</v>
      </c>
      <c r="F172" s="36">
        <v>0.43</v>
      </c>
      <c r="G172" s="36">
        <v>1.22</v>
      </c>
      <c r="H172" s="36">
        <v>0.18</v>
      </c>
      <c r="I172" s="36">
        <v>1.02</v>
      </c>
      <c r="J172" s="36">
        <v>2.4</v>
      </c>
      <c r="K172" s="36">
        <v>0.15</v>
      </c>
      <c r="L172" s="34">
        <v>4.2300000000000004</v>
      </c>
      <c r="M172" s="36">
        <v>0</v>
      </c>
      <c r="N172" s="35">
        <v>100.25</v>
      </c>
      <c r="O172" s="36">
        <v>2.11</v>
      </c>
      <c r="P172" s="36">
        <v>4.5599999999999996</v>
      </c>
      <c r="Q172" s="66">
        <f t="shared" si="38"/>
        <v>100.75160000000001</v>
      </c>
      <c r="R172" s="66">
        <f t="shared" si="39"/>
        <v>96.521600000000007</v>
      </c>
      <c r="S172" s="30">
        <f t="shared" si="40"/>
        <v>1.0360375294234658</v>
      </c>
      <c r="T172" s="17" t="str">
        <f t="shared" si="41"/>
        <v>Unit 7</v>
      </c>
      <c r="U172" s="10">
        <f t="shared" si="42"/>
        <v>66.513609388986509</v>
      </c>
      <c r="V172" s="10">
        <f t="shared" si="43"/>
        <v>0.99459602824652715</v>
      </c>
      <c r="W172" s="10">
        <f t="shared" si="44"/>
        <v>19.467145177866922</v>
      </c>
      <c r="X172" s="10">
        <f t="shared" si="45"/>
        <v>7.4300467460133275</v>
      </c>
      <c r="Y172" s="10">
        <f t="shared" si="46"/>
        <v>0.44549613765209028</v>
      </c>
      <c r="Z172" s="10">
        <f t="shared" si="47"/>
        <v>1.2639657858966282</v>
      </c>
      <c r="AA172" s="10">
        <f t="shared" si="48"/>
        <v>0.18648675529622386</v>
      </c>
      <c r="AB172" s="10">
        <f t="shared" si="49"/>
        <v>1.0567582800119351</v>
      </c>
      <c r="AC172" s="10">
        <f t="shared" si="50"/>
        <v>2.486490070616318</v>
      </c>
      <c r="AD172" s="10">
        <f t="shared" si="54"/>
        <v>0.15540562941351987</v>
      </c>
      <c r="AE172" s="10"/>
      <c r="AF172" s="10"/>
      <c r="AG172" s="10">
        <f t="shared" si="51"/>
        <v>100.00000000000001</v>
      </c>
      <c r="AH172" s="10">
        <f t="shared" si="55"/>
        <v>2.1860391870835127</v>
      </c>
      <c r="AI172" s="10">
        <f t="shared" si="55"/>
        <v>4.7243311341710035</v>
      </c>
    </row>
    <row r="173" spans="1:35" x14ac:dyDescent="0.3">
      <c r="A173" s="43" t="s">
        <v>685</v>
      </c>
      <c r="B173" s="36">
        <v>51.75</v>
      </c>
      <c r="C173" s="36">
        <v>1</v>
      </c>
      <c r="D173" s="36">
        <v>24.45</v>
      </c>
      <c r="E173" s="36">
        <f>O173+(1.11*P173)</f>
        <v>6.0739999999999998</v>
      </c>
      <c r="F173" s="36">
        <v>7.6</v>
      </c>
      <c r="G173" s="36">
        <v>1.0900000000000001</v>
      </c>
      <c r="H173" s="36">
        <v>0.62</v>
      </c>
      <c r="I173" s="36">
        <v>1.1000000000000001</v>
      </c>
      <c r="J173" s="36">
        <v>2.95</v>
      </c>
      <c r="K173" s="36">
        <v>0.2</v>
      </c>
      <c r="L173" s="34">
        <v>3.31</v>
      </c>
      <c r="M173" s="36">
        <v>0</v>
      </c>
      <c r="N173" s="35">
        <v>99.77</v>
      </c>
      <c r="O173" s="36">
        <v>2.2999999999999998</v>
      </c>
      <c r="P173" s="36">
        <v>3.4</v>
      </c>
      <c r="Q173" s="66">
        <f t="shared" si="38"/>
        <v>100.14400000000001</v>
      </c>
      <c r="R173" s="66">
        <f t="shared" si="39"/>
        <v>96.834000000000003</v>
      </c>
      <c r="S173" s="30">
        <f t="shared" si="40"/>
        <v>1.0326951277443872</v>
      </c>
      <c r="T173" s="17" t="str">
        <f t="shared" si="41"/>
        <v>Unit 8</v>
      </c>
      <c r="U173" s="10">
        <f t="shared" si="42"/>
        <v>53.44197286077204</v>
      </c>
      <c r="V173" s="10">
        <f t="shared" si="43"/>
        <v>1.0326951277443872</v>
      </c>
      <c r="W173" s="10">
        <f t="shared" si="44"/>
        <v>25.249395873350267</v>
      </c>
      <c r="X173" s="10">
        <f t="shared" si="45"/>
        <v>6.2725902059194079</v>
      </c>
      <c r="Y173" s="10">
        <f t="shared" si="46"/>
        <v>7.8484829708573427</v>
      </c>
      <c r="Z173" s="10">
        <f t="shared" si="47"/>
        <v>1.1256376892413822</v>
      </c>
      <c r="AA173" s="10">
        <f t="shared" si="48"/>
        <v>0.6402709792015201</v>
      </c>
      <c r="AB173" s="10">
        <f t="shared" si="49"/>
        <v>1.135964640518826</v>
      </c>
      <c r="AC173" s="10">
        <f t="shared" si="50"/>
        <v>3.0464506268459424</v>
      </c>
      <c r="AD173" s="10">
        <f t="shared" si="54"/>
        <v>0.20653902554887746</v>
      </c>
      <c r="AE173" s="10"/>
      <c r="AF173" s="10"/>
      <c r="AG173" s="10">
        <f t="shared" si="51"/>
        <v>100</v>
      </c>
      <c r="AH173" s="10">
        <f t="shared" si="55"/>
        <v>2.3751987938120904</v>
      </c>
      <c r="AI173" s="10">
        <f t="shared" si="55"/>
        <v>3.5111634343309164</v>
      </c>
    </row>
    <row r="174" spans="1:35" x14ac:dyDescent="0.3">
      <c r="B174" s="10">
        <v>59.1</v>
      </c>
      <c r="C174" s="10">
        <v>1.2</v>
      </c>
      <c r="D174" s="10">
        <v>23</v>
      </c>
      <c r="E174" s="10">
        <f>O174+(1.11*P174)</f>
        <v>10.119</v>
      </c>
      <c r="F174" s="10">
        <v>0.5</v>
      </c>
      <c r="G174" s="10" t="s">
        <v>34</v>
      </c>
      <c r="H174" s="10" t="s">
        <v>34</v>
      </c>
      <c r="I174" s="10" t="s">
        <v>34</v>
      </c>
      <c r="J174" s="10" t="s">
        <v>34</v>
      </c>
      <c r="K174" s="10" t="s">
        <v>34</v>
      </c>
      <c r="L174" s="16" t="s">
        <v>34</v>
      </c>
      <c r="M174" s="10" t="s">
        <v>34</v>
      </c>
      <c r="N174" s="15">
        <v>93.7</v>
      </c>
      <c r="O174" s="10">
        <v>6.9</v>
      </c>
      <c r="P174" s="10">
        <v>2.9</v>
      </c>
      <c r="Q174" s="66">
        <f t="shared" si="38"/>
        <v>93.919000000000011</v>
      </c>
      <c r="R174" s="66">
        <f t="shared" si="39"/>
        <v>93.919000000000011</v>
      </c>
      <c r="S174" s="30">
        <f t="shared" si="40"/>
        <v>1.0647472822325619</v>
      </c>
      <c r="T174" s="17">
        <f t="shared" si="41"/>
        <v>0</v>
      </c>
      <c r="U174" s="10">
        <f t="shared" si="42"/>
        <v>62.926564379944409</v>
      </c>
      <c r="V174" s="10">
        <f t="shared" si="43"/>
        <v>1.2776967386790743</v>
      </c>
      <c r="W174" s="10">
        <f t="shared" si="44"/>
        <v>24.489187491348922</v>
      </c>
      <c r="X174" s="10">
        <f t="shared" si="45"/>
        <v>10.774177748911294</v>
      </c>
      <c r="Y174" s="10">
        <f t="shared" si="46"/>
        <v>0.53237364111628094</v>
      </c>
      <c r="Z174" s="10"/>
      <c r="AA174" s="10"/>
      <c r="AB174" s="10"/>
      <c r="AC174" s="10"/>
      <c r="AD174" s="10"/>
      <c r="AE174" s="10"/>
      <c r="AF174" s="10"/>
      <c r="AG174" s="10">
        <f t="shared" si="51"/>
        <v>99.999999999999972</v>
      </c>
      <c r="AH174" s="10">
        <f t="shared" si="55"/>
        <v>7.3467562474046773</v>
      </c>
      <c r="AI174" s="10">
        <f t="shared" si="55"/>
        <v>3.0877671184744293</v>
      </c>
    </row>
    <row r="175" spans="1:35" x14ac:dyDescent="0.3">
      <c r="A175" s="61" t="s">
        <v>678</v>
      </c>
      <c r="B175" s="61">
        <v>57.64</v>
      </c>
      <c r="C175" s="61">
        <v>0.83</v>
      </c>
      <c r="D175" s="61">
        <v>20.170000000000002</v>
      </c>
      <c r="E175" s="62">
        <f>O175+(1.11*P175)</f>
        <v>9.4392000000000014</v>
      </c>
      <c r="F175" s="61">
        <v>0.91</v>
      </c>
      <c r="G175" s="61">
        <v>1.58</v>
      </c>
      <c r="H175" s="61">
        <v>0.37</v>
      </c>
      <c r="I175" s="61">
        <v>0.76</v>
      </c>
      <c r="J175" s="61">
        <v>4.8600000000000003</v>
      </c>
      <c r="K175" s="61">
        <v>0.19</v>
      </c>
      <c r="L175" s="61">
        <v>2.59</v>
      </c>
      <c r="M175" s="61">
        <v>0.56000000000000005</v>
      </c>
      <c r="N175" s="61">
        <v>99.82</v>
      </c>
      <c r="O175" s="61">
        <v>8.64</v>
      </c>
      <c r="P175" s="61">
        <v>0.72</v>
      </c>
      <c r="Q175" s="66">
        <f t="shared" si="38"/>
        <v>99.899200000000008</v>
      </c>
      <c r="R175" s="66">
        <f t="shared" si="39"/>
        <v>96.749200000000002</v>
      </c>
      <c r="S175" s="30">
        <f t="shared" si="40"/>
        <v>1.0336002778317546</v>
      </c>
      <c r="T175" s="17" t="str">
        <f t="shared" si="41"/>
        <v>NM</v>
      </c>
      <c r="U175" s="10">
        <f t="shared" si="42"/>
        <v>59.576720014222332</v>
      </c>
      <c r="V175" s="10">
        <f t="shared" si="43"/>
        <v>0.85788823060035624</v>
      </c>
      <c r="W175" s="10">
        <f t="shared" si="44"/>
        <v>20.847717603866492</v>
      </c>
      <c r="X175" s="10">
        <f t="shared" si="45"/>
        <v>9.756359742509499</v>
      </c>
      <c r="Y175" s="10">
        <f t="shared" si="46"/>
        <v>0.94057625282689672</v>
      </c>
      <c r="Z175" s="10">
        <f t="shared" si="47"/>
        <v>1.6330884389741722</v>
      </c>
      <c r="AA175" s="10">
        <f t="shared" si="48"/>
        <v>0.3824321027977492</v>
      </c>
      <c r="AB175" s="10">
        <f t="shared" si="49"/>
        <v>0.78553621115213346</v>
      </c>
      <c r="AC175" s="10">
        <f t="shared" si="50"/>
        <v>5.0232973502623279</v>
      </c>
      <c r="AD175" s="10">
        <f t="shared" si="54"/>
        <v>0.19638405278803336</v>
      </c>
      <c r="AE175" s="10"/>
      <c r="AF175" s="10"/>
      <c r="AG175" s="10">
        <f t="shared" si="51"/>
        <v>100</v>
      </c>
      <c r="AH175" s="10">
        <f t="shared" si="55"/>
        <v>8.9303064004663604</v>
      </c>
      <c r="AI175" s="10">
        <f t="shared" si="55"/>
        <v>0.74419220003886322</v>
      </c>
    </row>
    <row r="176" spans="1:35" x14ac:dyDescent="0.3">
      <c r="L176" s="16"/>
      <c r="N176" s="15"/>
      <c r="Q176" s="66">
        <f t="shared" si="38"/>
        <v>0</v>
      </c>
      <c r="R176" s="66">
        <f t="shared" si="39"/>
        <v>0</v>
      </c>
      <c r="S176" s="30" t="e">
        <f t="shared" si="40"/>
        <v>#DIV/0!</v>
      </c>
      <c r="T176" s="17">
        <f t="shared" si="41"/>
        <v>0</v>
      </c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</row>
    <row r="177" spans="1:35" x14ac:dyDescent="0.3">
      <c r="A177"/>
      <c r="B177" s="1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 s="66">
        <f t="shared" si="38"/>
        <v>0</v>
      </c>
      <c r="R177" s="66">
        <f t="shared" si="39"/>
        <v>0</v>
      </c>
      <c r="S177" s="30" t="e">
        <f t="shared" si="40"/>
        <v>#DIV/0!</v>
      </c>
      <c r="T177" s="17">
        <f t="shared" si="41"/>
        <v>0</v>
      </c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</row>
    <row r="178" spans="1:35" x14ac:dyDescent="0.3">
      <c r="A178" s="17" t="s">
        <v>643</v>
      </c>
      <c r="B178" s="10">
        <v>57.704999999999998</v>
      </c>
      <c r="C178" s="10">
        <v>1.0269999999999999</v>
      </c>
      <c r="D178" s="10">
        <v>20.477</v>
      </c>
      <c r="E178" s="28">
        <v>7.343</v>
      </c>
      <c r="F178" s="10">
        <v>9.1999999999999998E-2</v>
      </c>
      <c r="G178" s="10">
        <v>2.2829999999999999</v>
      </c>
      <c r="H178" s="10">
        <v>0.223</v>
      </c>
      <c r="I178" s="10">
        <v>0.90100000000000002</v>
      </c>
      <c r="J178" s="10">
        <v>5.149</v>
      </c>
      <c r="K178" s="10">
        <v>0.12</v>
      </c>
      <c r="L178" s="16">
        <v>4.8810000000000002</v>
      </c>
      <c r="N178" s="10">
        <v>100.20099999999999</v>
      </c>
      <c r="Q178" s="66">
        <f t="shared" si="38"/>
        <v>100.20100000000001</v>
      </c>
      <c r="R178" s="66">
        <f t="shared" si="39"/>
        <v>95.320000000000007</v>
      </c>
      <c r="S178" s="30">
        <f t="shared" si="40"/>
        <v>1.0490977759127149</v>
      </c>
      <c r="T178" s="17" t="str">
        <f t="shared" si="41"/>
        <v>Brab 1</v>
      </c>
      <c r="U178" s="10">
        <f t="shared" si="42"/>
        <v>60.538187159043211</v>
      </c>
      <c r="V178" s="10">
        <f t="shared" si="43"/>
        <v>1.0774234158623581</v>
      </c>
      <c r="W178" s="10">
        <f t="shared" si="44"/>
        <v>21.482375157364665</v>
      </c>
      <c r="X178" s="10">
        <f t="shared" si="45"/>
        <v>7.7035249685270655</v>
      </c>
      <c r="Y178" s="10">
        <f t="shared" si="46"/>
        <v>9.6516995383969767E-2</v>
      </c>
      <c r="Z178" s="10">
        <f t="shared" si="47"/>
        <v>2.395090222408728</v>
      </c>
      <c r="AA178" s="10">
        <f t="shared" si="48"/>
        <v>0.23394880402853543</v>
      </c>
      <c r="AB178" s="10">
        <f t="shared" si="49"/>
        <v>0.94523709609735618</v>
      </c>
      <c r="AC178" s="10">
        <f t="shared" si="50"/>
        <v>5.4018044481745688</v>
      </c>
      <c r="AD178" s="10">
        <f t="shared" si="54"/>
        <v>0.12589173310952578</v>
      </c>
      <c r="AE178" s="10"/>
      <c r="AF178" s="10"/>
      <c r="AG178" s="10">
        <f t="shared" si="51"/>
        <v>99.999999999999972</v>
      </c>
      <c r="AH178" s="10"/>
      <c r="AI178" s="10"/>
    </row>
    <row r="179" spans="1:35" x14ac:dyDescent="0.3">
      <c r="A179" s="17" t="s">
        <v>646</v>
      </c>
      <c r="B179" s="10">
        <v>55.665999999999997</v>
      </c>
      <c r="C179" s="10">
        <v>0.996</v>
      </c>
      <c r="D179" s="10">
        <v>22.280999999999999</v>
      </c>
      <c r="E179" s="28">
        <v>7.4450000000000003</v>
      </c>
      <c r="F179" s="10">
        <v>8.2000000000000003E-2</v>
      </c>
      <c r="G179" s="10">
        <v>2.4940000000000002</v>
      </c>
      <c r="H179" s="10">
        <v>0.22</v>
      </c>
      <c r="I179" s="10">
        <v>0.78400000000000003</v>
      </c>
      <c r="J179" s="10">
        <v>5.6509999999999998</v>
      </c>
      <c r="K179" s="10">
        <v>0.153</v>
      </c>
      <c r="L179" s="16">
        <v>4.4790000000000001</v>
      </c>
      <c r="N179" s="10">
        <v>100.252</v>
      </c>
      <c r="Q179" s="66">
        <f t="shared" si="38"/>
        <v>100.251</v>
      </c>
      <c r="R179" s="66">
        <f t="shared" si="39"/>
        <v>95.772000000000006</v>
      </c>
      <c r="S179" s="30">
        <f t="shared" si="40"/>
        <v>1.0441465146389342</v>
      </c>
      <c r="T179" s="17" t="str">
        <f t="shared" si="41"/>
        <v>Brab 2</v>
      </c>
      <c r="U179" s="10">
        <f t="shared" si="42"/>
        <v>58.123459883890902</v>
      </c>
      <c r="V179" s="10">
        <f t="shared" si="43"/>
        <v>1.0399699285803785</v>
      </c>
      <c r="W179" s="10">
        <f t="shared" si="44"/>
        <v>23.264628492670091</v>
      </c>
      <c r="X179" s="10">
        <f t="shared" si="45"/>
        <v>7.7736708014868654</v>
      </c>
      <c r="Y179" s="10">
        <f t="shared" si="46"/>
        <v>8.56200142003926E-2</v>
      </c>
      <c r="Z179" s="10">
        <f t="shared" si="47"/>
        <v>2.6041014075095021</v>
      </c>
      <c r="AA179" s="10">
        <f t="shared" si="48"/>
        <v>0.22971223322056553</v>
      </c>
      <c r="AB179" s="10">
        <f t="shared" si="49"/>
        <v>0.81861086747692435</v>
      </c>
      <c r="AC179" s="10">
        <f t="shared" si="50"/>
        <v>5.9004719542246171</v>
      </c>
      <c r="AD179" s="10">
        <f t="shared" si="54"/>
        <v>0.15975441673975693</v>
      </c>
      <c r="AE179" s="10"/>
      <c r="AF179" s="10"/>
      <c r="AG179" s="10">
        <f t="shared" si="51"/>
        <v>100</v>
      </c>
      <c r="AH179" s="10"/>
      <c r="AI179" s="10"/>
    </row>
    <row r="180" spans="1:35" x14ac:dyDescent="0.3">
      <c r="A180" s="17" t="s">
        <v>648</v>
      </c>
      <c r="B180" s="10">
        <v>52.814999999999998</v>
      </c>
      <c r="C180" s="10">
        <v>0.90600000000000003</v>
      </c>
      <c r="D180" s="10">
        <v>19.646999999999998</v>
      </c>
      <c r="E180" s="28">
        <v>10.877000000000001</v>
      </c>
      <c r="F180" s="10">
        <v>8.6999999999999994E-2</v>
      </c>
      <c r="G180" s="10">
        <v>3.4870000000000001</v>
      </c>
      <c r="H180" s="10">
        <v>1.0629999999999999</v>
      </c>
      <c r="I180" s="10">
        <v>1.546</v>
      </c>
      <c r="J180" s="10">
        <v>4.5090000000000003</v>
      </c>
      <c r="K180" s="10">
        <v>0.17299999999999999</v>
      </c>
      <c r="L180" s="16">
        <v>5.0259999999999998</v>
      </c>
      <c r="N180" s="10">
        <v>100.137</v>
      </c>
      <c r="Q180" s="66">
        <f t="shared" si="38"/>
        <v>100.136</v>
      </c>
      <c r="R180" s="66">
        <f t="shared" si="39"/>
        <v>95.11</v>
      </c>
      <c r="S180" s="30">
        <f t="shared" si="40"/>
        <v>1.0514141520344864</v>
      </c>
      <c r="T180" s="17" t="str">
        <f t="shared" si="41"/>
        <v>Brab 3</v>
      </c>
      <c r="U180" s="10">
        <f t="shared" si="42"/>
        <v>55.530438439701399</v>
      </c>
      <c r="V180" s="10">
        <f t="shared" si="43"/>
        <v>0.95258122174324467</v>
      </c>
      <c r="W180" s="10">
        <f t="shared" si="44"/>
        <v>20.657133845021551</v>
      </c>
      <c r="X180" s="10">
        <f t="shared" si="45"/>
        <v>11.43623173167911</v>
      </c>
      <c r="Y180" s="10">
        <f t="shared" si="46"/>
        <v>9.1473031227000318E-2</v>
      </c>
      <c r="Z180" s="10">
        <f t="shared" si="47"/>
        <v>3.6662811481442543</v>
      </c>
      <c r="AA180" s="10">
        <f t="shared" si="48"/>
        <v>1.1176532436126589</v>
      </c>
      <c r="AB180" s="10">
        <f t="shared" si="49"/>
        <v>1.625486279045316</v>
      </c>
      <c r="AC180" s="10">
        <f t="shared" si="50"/>
        <v>4.7408264115234999</v>
      </c>
      <c r="AD180" s="10">
        <f t="shared" si="54"/>
        <v>0.18189464830196614</v>
      </c>
      <c r="AE180" s="10"/>
      <c r="AF180" s="10"/>
      <c r="AG180" s="10">
        <f t="shared" si="51"/>
        <v>100</v>
      </c>
      <c r="AH180" s="10"/>
      <c r="AI180" s="10"/>
    </row>
    <row r="181" spans="1:35" x14ac:dyDescent="0.3">
      <c r="A181" s="17" t="s">
        <v>650</v>
      </c>
      <c r="B181" s="10">
        <v>64.25</v>
      </c>
      <c r="C181" s="10">
        <v>1.0580000000000001</v>
      </c>
      <c r="D181" s="10">
        <v>21.875</v>
      </c>
      <c r="E181" s="28">
        <v>1.0720000000000001</v>
      </c>
      <c r="F181" s="10">
        <v>4.0000000000000001E-3</v>
      </c>
      <c r="G181" s="10">
        <v>0.55300000000000005</v>
      </c>
      <c r="H181" s="10">
        <v>4.2000000000000003E-2</v>
      </c>
      <c r="I181" s="10">
        <v>0.24</v>
      </c>
      <c r="J181" s="10">
        <v>5.8390000000000004</v>
      </c>
      <c r="K181" s="10">
        <v>0.05</v>
      </c>
      <c r="L181" s="16">
        <v>5.4279999999999999</v>
      </c>
      <c r="N181" s="10">
        <v>100.361</v>
      </c>
      <c r="Q181" s="66">
        <f t="shared" si="38"/>
        <v>100.411</v>
      </c>
      <c r="R181" s="66">
        <f t="shared" si="39"/>
        <v>94.983000000000004</v>
      </c>
      <c r="S181" s="30">
        <f t="shared" si="40"/>
        <v>1.0528199783119083</v>
      </c>
      <c r="T181" s="17" t="str">
        <f t="shared" si="41"/>
        <v>Brab 4</v>
      </c>
      <c r="U181" s="10">
        <f t="shared" si="42"/>
        <v>67.643683606540108</v>
      </c>
      <c r="V181" s="10">
        <f t="shared" si="43"/>
        <v>1.113883537053999</v>
      </c>
      <c r="W181" s="10">
        <f t="shared" si="44"/>
        <v>23.030437025572994</v>
      </c>
      <c r="X181" s="10">
        <f t="shared" si="45"/>
        <v>1.1286230167503657</v>
      </c>
      <c r="Y181" s="10">
        <f t="shared" si="46"/>
        <v>4.211279913247633E-3</v>
      </c>
      <c r="Z181" s="10">
        <f t="shared" si="47"/>
        <v>0.58220944800648533</v>
      </c>
      <c r="AA181" s="10">
        <f t="shared" si="48"/>
        <v>4.4218439089100149E-2</v>
      </c>
      <c r="AB181" s="10">
        <f t="shared" si="49"/>
        <v>0.252676794794858</v>
      </c>
      <c r="AC181" s="10">
        <f t="shared" si="50"/>
        <v>6.147415853363233</v>
      </c>
      <c r="AD181" s="10">
        <f t="shared" si="54"/>
        <v>5.264099891559542E-2</v>
      </c>
      <c r="AE181" s="10"/>
      <c r="AF181" s="10"/>
      <c r="AG181" s="10">
        <f t="shared" si="51"/>
        <v>99.999999999999972</v>
      </c>
      <c r="AH181" s="10"/>
      <c r="AI181" s="10"/>
    </row>
    <row r="182" spans="1:35" x14ac:dyDescent="0.3">
      <c r="A182" s="17" t="s">
        <v>652</v>
      </c>
      <c r="B182" s="10">
        <v>50.466000000000001</v>
      </c>
      <c r="C182" s="10">
        <v>1.3260000000000001</v>
      </c>
      <c r="D182" s="10">
        <v>30.538</v>
      </c>
      <c r="E182" s="28">
        <v>2.57</v>
      </c>
      <c r="F182" s="10">
        <v>1.7000000000000001E-2</v>
      </c>
      <c r="G182" s="10">
        <v>0.73</v>
      </c>
      <c r="H182" s="10">
        <v>0.10299999999999999</v>
      </c>
      <c r="I182" s="10">
        <v>0.99</v>
      </c>
      <c r="J182" s="10">
        <v>6.8810000000000002</v>
      </c>
      <c r="K182" s="10">
        <v>6.7000000000000004E-2</v>
      </c>
      <c r="L182" s="16">
        <v>5.9859999999999998</v>
      </c>
      <c r="N182" s="10">
        <v>99.674000000000007</v>
      </c>
      <c r="Q182" s="66">
        <f t="shared" si="38"/>
        <v>99.673999999999978</v>
      </c>
      <c r="R182" s="66">
        <f t="shared" si="39"/>
        <v>93.687999999999974</v>
      </c>
      <c r="S182" s="30">
        <f t="shared" si="40"/>
        <v>1.0673725557168476</v>
      </c>
      <c r="T182" s="17" t="str">
        <f t="shared" si="41"/>
        <v>Brab 5</v>
      </c>
      <c r="U182" s="10">
        <f t="shared" si="42"/>
        <v>53.866023396806433</v>
      </c>
      <c r="V182" s="10">
        <f t="shared" si="43"/>
        <v>1.41533600888054</v>
      </c>
      <c r="W182" s="10">
        <f t="shared" si="44"/>
        <v>32.595423106481093</v>
      </c>
      <c r="X182" s="10">
        <f t="shared" si="45"/>
        <v>2.7431474681922983</v>
      </c>
      <c r="Y182" s="10">
        <f t="shared" si="46"/>
        <v>1.8145333447186413E-2</v>
      </c>
      <c r="Z182" s="10">
        <f t="shared" si="47"/>
        <v>0.77918196567329878</v>
      </c>
      <c r="AA182" s="10">
        <f t="shared" si="48"/>
        <v>0.10993937323883531</v>
      </c>
      <c r="AB182" s="10">
        <f t="shared" si="49"/>
        <v>1.0566988301596791</v>
      </c>
      <c r="AC182" s="10">
        <f t="shared" si="50"/>
        <v>7.3445905558876285</v>
      </c>
      <c r="AD182" s="10">
        <f t="shared" si="54"/>
        <v>7.1513961233028792E-2</v>
      </c>
      <c r="AE182" s="10"/>
      <c r="AF182" s="10"/>
      <c r="AG182" s="10">
        <f t="shared" si="51"/>
        <v>100.00000000000001</v>
      </c>
      <c r="AH182" s="10"/>
      <c r="AI182" s="10"/>
    </row>
    <row r="183" spans="1:35" x14ac:dyDescent="0.3">
      <c r="A183" s="17" t="s">
        <v>654</v>
      </c>
      <c r="B183" s="10">
        <v>57.246000000000002</v>
      </c>
      <c r="C183" s="10">
        <v>1.02</v>
      </c>
      <c r="D183" s="10">
        <v>22.673999999999999</v>
      </c>
      <c r="E183" s="28">
        <v>4.5659999999999998</v>
      </c>
      <c r="F183" s="10">
        <v>0.128</v>
      </c>
      <c r="G183" s="10">
        <v>1.667</v>
      </c>
      <c r="H183" s="10">
        <v>0.16200000000000001</v>
      </c>
      <c r="I183" s="10">
        <v>0.623</v>
      </c>
      <c r="J183" s="10">
        <v>4.2089999999999996</v>
      </c>
      <c r="K183" s="10">
        <v>0.113</v>
      </c>
      <c r="L183" s="16">
        <v>7.2560000000000002</v>
      </c>
      <c r="N183" s="10">
        <v>99.665999999999997</v>
      </c>
      <c r="Q183" s="66">
        <f t="shared" si="38"/>
        <v>99.664000000000016</v>
      </c>
      <c r="R183" s="66">
        <f t="shared" si="39"/>
        <v>92.408000000000015</v>
      </c>
      <c r="S183" s="30">
        <f t="shared" si="40"/>
        <v>1.0821573889706517</v>
      </c>
      <c r="T183" s="17" t="str">
        <f t="shared" si="41"/>
        <v>Brab 6</v>
      </c>
      <c r="U183" s="10">
        <f t="shared" si="42"/>
        <v>61.949181889013929</v>
      </c>
      <c r="V183" s="10">
        <f t="shared" si="43"/>
        <v>1.1038005367500647</v>
      </c>
      <c r="W183" s="10">
        <f t="shared" si="44"/>
        <v>24.536836637520558</v>
      </c>
      <c r="X183" s="10">
        <f t="shared" si="45"/>
        <v>4.9411306380399953</v>
      </c>
      <c r="Y183" s="10">
        <f t="shared" si="46"/>
        <v>0.13851614578824342</v>
      </c>
      <c r="Z183" s="10">
        <f t="shared" si="47"/>
        <v>1.8039563674140764</v>
      </c>
      <c r="AA183" s="10">
        <f t="shared" si="48"/>
        <v>0.17530949701324558</v>
      </c>
      <c r="AB183" s="10">
        <f t="shared" si="49"/>
        <v>0.674184053328716</v>
      </c>
      <c r="AC183" s="10">
        <f t="shared" si="50"/>
        <v>4.5548004501774724</v>
      </c>
      <c r="AD183" s="10">
        <f t="shared" si="54"/>
        <v>0.12228378495368365</v>
      </c>
      <c r="AE183" s="10"/>
      <c r="AF183" s="10"/>
      <c r="AG183" s="10">
        <f t="shared" si="51"/>
        <v>99.999999999999972</v>
      </c>
      <c r="AH183" s="10"/>
      <c r="AI183" s="10"/>
    </row>
    <row r="184" spans="1:35" x14ac:dyDescent="0.3">
      <c r="A184" s="17" t="s">
        <v>668</v>
      </c>
      <c r="B184" s="10">
        <v>59.057000000000002</v>
      </c>
      <c r="C184" s="10">
        <v>0.95299999999999996</v>
      </c>
      <c r="D184" s="10">
        <v>20.922999999999998</v>
      </c>
      <c r="E184" s="28">
        <v>6.8739999999999997</v>
      </c>
      <c r="F184" s="10">
        <v>0.376</v>
      </c>
      <c r="G184" s="10">
        <v>1.9670000000000001</v>
      </c>
      <c r="H184" s="10">
        <v>7.0999999999999994E-2</v>
      </c>
      <c r="I184" s="10">
        <v>0.152</v>
      </c>
      <c r="J184" s="10">
        <v>4.7530000000000001</v>
      </c>
      <c r="K184" s="10">
        <v>8.3000000000000004E-2</v>
      </c>
      <c r="L184" s="16">
        <v>4.7869999999999999</v>
      </c>
      <c r="N184" s="10">
        <v>99.995999999999995</v>
      </c>
      <c r="Q184" s="66">
        <f t="shared" si="38"/>
        <v>99.996000000000009</v>
      </c>
      <c r="R184" s="66">
        <f t="shared" si="39"/>
        <v>95.209000000000003</v>
      </c>
      <c r="S184" s="30">
        <f t="shared" si="40"/>
        <v>1.0503208730267097</v>
      </c>
      <c r="T184" s="17" t="str">
        <f t="shared" si="41"/>
        <v>Brab 13</v>
      </c>
      <c r="U184" s="10">
        <f t="shared" si="42"/>
        <v>62.028799798338397</v>
      </c>
      <c r="V184" s="10">
        <f t="shared" si="43"/>
        <v>1.0009557919944543</v>
      </c>
      <c r="W184" s="10">
        <f t="shared" si="44"/>
        <v>21.975863626337844</v>
      </c>
      <c r="X184" s="10">
        <f t="shared" si="45"/>
        <v>7.2199056811856019</v>
      </c>
      <c r="Y184" s="10">
        <f t="shared" si="46"/>
        <v>0.39492064825804285</v>
      </c>
      <c r="Z184" s="10">
        <f t="shared" si="47"/>
        <v>2.065981157243538</v>
      </c>
      <c r="AA184" s="10">
        <f t="shared" si="48"/>
        <v>7.4572781984896391E-2</v>
      </c>
      <c r="AB184" s="10">
        <f t="shared" si="49"/>
        <v>0.15964877270005987</v>
      </c>
      <c r="AC184" s="10">
        <f t="shared" si="50"/>
        <v>4.9921751094959514</v>
      </c>
      <c r="AD184" s="10">
        <f t="shared" si="54"/>
        <v>8.7176632461216916E-2</v>
      </c>
      <c r="AE184" s="10"/>
      <c r="AF184" s="10"/>
      <c r="AG184" s="10">
        <f t="shared" si="51"/>
        <v>100.00000000000001</v>
      </c>
      <c r="AH184" s="10"/>
      <c r="AI184" s="10"/>
    </row>
    <row r="185" spans="1:35" x14ac:dyDescent="0.3">
      <c r="A185" s="17" t="s">
        <v>674</v>
      </c>
      <c r="B185" s="10">
        <v>62.14</v>
      </c>
      <c r="C185" s="10">
        <v>1.002</v>
      </c>
      <c r="D185" s="10">
        <v>19.521999999999998</v>
      </c>
      <c r="E185" s="28">
        <v>7.5430000000000001</v>
      </c>
      <c r="F185" s="10">
        <v>0.13300000000000001</v>
      </c>
      <c r="G185" s="10">
        <v>2.016</v>
      </c>
      <c r="H185" s="10">
        <v>9.9000000000000005E-2</v>
      </c>
      <c r="I185" s="10">
        <v>0.44700000000000001</v>
      </c>
      <c r="J185" s="10">
        <v>3.4660000000000002</v>
      </c>
      <c r="K185" s="10">
        <v>0.10299999999999999</v>
      </c>
      <c r="L185" s="16">
        <v>4.4260000000000002</v>
      </c>
      <c r="N185" s="10">
        <v>100.89700000000001</v>
      </c>
      <c r="Q185" s="66">
        <f t="shared" si="38"/>
        <v>100.89700000000001</v>
      </c>
      <c r="R185" s="66">
        <f t="shared" si="39"/>
        <v>96.471000000000004</v>
      </c>
      <c r="S185" s="30">
        <f t="shared" si="40"/>
        <v>1.0365809414228109</v>
      </c>
      <c r="T185" s="17" t="str">
        <f t="shared" si="41"/>
        <v>Brab 22</v>
      </c>
      <c r="U185" s="10">
        <f t="shared" si="42"/>
        <v>64.413139700013474</v>
      </c>
      <c r="V185" s="10">
        <f t="shared" si="43"/>
        <v>1.0386541033056564</v>
      </c>
      <c r="W185" s="10">
        <f t="shared" si="44"/>
        <v>20.236133138456111</v>
      </c>
      <c r="X185" s="10">
        <f t="shared" si="45"/>
        <v>7.8189300411522629</v>
      </c>
      <c r="Y185" s="10">
        <f t="shared" si="46"/>
        <v>0.13786526520923387</v>
      </c>
      <c r="Z185" s="10">
        <f t="shared" si="47"/>
        <v>2.0897471779083867</v>
      </c>
      <c r="AA185" s="10">
        <f t="shared" si="48"/>
        <v>0.10262151320085829</v>
      </c>
      <c r="AB185" s="10">
        <f t="shared" si="49"/>
        <v>0.46335168081599648</v>
      </c>
      <c r="AC185" s="10">
        <f t="shared" si="50"/>
        <v>3.5927895429714627</v>
      </c>
      <c r="AD185" s="10">
        <f t="shared" si="54"/>
        <v>0.10676783696654951</v>
      </c>
      <c r="AE185" s="10"/>
      <c r="AF185" s="10"/>
      <c r="AG185" s="10">
        <f t="shared" si="51"/>
        <v>99.999999999999986</v>
      </c>
      <c r="AH185" s="10"/>
      <c r="AI185" s="10"/>
    </row>
    <row r="186" spans="1:35" x14ac:dyDescent="0.3">
      <c r="A186" s="17" t="s">
        <v>692</v>
      </c>
      <c r="B186" s="10">
        <v>58.22</v>
      </c>
      <c r="C186" s="10">
        <v>1.01</v>
      </c>
      <c r="D186" s="10">
        <v>20.77</v>
      </c>
      <c r="E186" s="28">
        <f>O186+(1.11*P186)</f>
        <v>7.9978000000000016</v>
      </c>
      <c r="F186" s="10">
        <v>0.21</v>
      </c>
      <c r="G186" s="10">
        <v>2.33</v>
      </c>
      <c r="H186" s="10">
        <v>0.18</v>
      </c>
      <c r="I186" s="10">
        <v>0.46</v>
      </c>
      <c r="J186" s="10">
        <v>4.49</v>
      </c>
      <c r="K186" s="10">
        <v>0.08</v>
      </c>
      <c r="L186" s="16">
        <v>4.7699999999999996</v>
      </c>
      <c r="N186" s="10">
        <v>99.97</v>
      </c>
      <c r="O186" s="10">
        <v>2.4700000000000002</v>
      </c>
      <c r="P186" s="10">
        <v>4.9800000000000004</v>
      </c>
      <c r="Q186" s="66">
        <f t="shared" si="38"/>
        <v>100.51779999999998</v>
      </c>
      <c r="R186" s="66">
        <f t="shared" si="39"/>
        <v>95.747799999999984</v>
      </c>
      <c r="S186" s="30">
        <f t="shared" si="40"/>
        <v>1.0444104198738773</v>
      </c>
      <c r="T186" s="17" t="str">
        <f t="shared" si="41"/>
        <v>slate Tubize</v>
      </c>
      <c r="U186" s="10">
        <f t="shared" si="42"/>
        <v>60.805574645057135</v>
      </c>
      <c r="V186" s="10">
        <f t="shared" si="43"/>
        <v>1.0548545240726162</v>
      </c>
      <c r="W186" s="10">
        <f t="shared" si="44"/>
        <v>21.692404420780431</v>
      </c>
      <c r="X186" s="10">
        <f t="shared" si="45"/>
        <v>8.3529856560672968</v>
      </c>
      <c r="Y186" s="10">
        <f t="shared" si="46"/>
        <v>0.21932618817351421</v>
      </c>
      <c r="Z186" s="10">
        <f t="shared" si="47"/>
        <v>2.4334762783061343</v>
      </c>
      <c r="AA186" s="10">
        <f t="shared" si="48"/>
        <v>0.18799387557729791</v>
      </c>
      <c r="AB186" s="10">
        <f t="shared" si="49"/>
        <v>0.48042879314198356</v>
      </c>
      <c r="AC186" s="10">
        <f t="shared" si="50"/>
        <v>4.6894027852337095</v>
      </c>
      <c r="AD186" s="10">
        <f t="shared" si="54"/>
        <v>8.3552833589910183E-2</v>
      </c>
      <c r="AE186" s="10"/>
      <c r="AF186" s="10"/>
      <c r="AG186" s="10">
        <f t="shared" si="51"/>
        <v>100.00000000000001</v>
      </c>
      <c r="AH186" s="10">
        <f t="shared" ref="AH186:AI190" si="56">O186*$S186</f>
        <v>2.5796937370884772</v>
      </c>
      <c r="AI186" s="10">
        <f t="shared" si="56"/>
        <v>5.2011638909719089</v>
      </c>
    </row>
    <row r="187" spans="1:35" x14ac:dyDescent="0.3">
      <c r="A187" s="17" t="s">
        <v>694</v>
      </c>
      <c r="B187" s="10">
        <v>57.61</v>
      </c>
      <c r="C187" s="10">
        <v>0.95</v>
      </c>
      <c r="D187" s="10">
        <v>19.62</v>
      </c>
      <c r="E187" s="28">
        <f>O187+(1.11*P187)</f>
        <v>6.6181000000000001</v>
      </c>
      <c r="F187" s="10">
        <v>5.18</v>
      </c>
      <c r="G187" s="10">
        <v>1.1399999999999999</v>
      </c>
      <c r="H187" s="10">
        <v>0.79</v>
      </c>
      <c r="I187" s="10">
        <v>0.08</v>
      </c>
      <c r="J187" s="10">
        <v>3.32</v>
      </c>
      <c r="K187" s="10">
        <v>0.95</v>
      </c>
      <c r="L187" s="16">
        <v>4.87</v>
      </c>
      <c r="N187" s="10">
        <v>100.94</v>
      </c>
      <c r="O187" s="10">
        <v>4.72</v>
      </c>
      <c r="P187" s="10">
        <v>1.71</v>
      </c>
      <c r="Q187" s="66">
        <f t="shared" si="38"/>
        <v>101.12810000000002</v>
      </c>
      <c r="R187" s="66">
        <f t="shared" si="39"/>
        <v>96.258100000000013</v>
      </c>
      <c r="S187" s="30">
        <f t="shared" si="40"/>
        <v>1.038873611675277</v>
      </c>
      <c r="T187" s="17" t="str">
        <f t="shared" si="41"/>
        <v>slate Mousty</v>
      </c>
      <c r="U187" s="10">
        <f t="shared" si="42"/>
        <v>59.849508768612708</v>
      </c>
      <c r="V187" s="10">
        <f t="shared" si="43"/>
        <v>0.98692993109151317</v>
      </c>
      <c r="W187" s="10">
        <f t="shared" si="44"/>
        <v>20.382700261068937</v>
      </c>
      <c r="X187" s="10">
        <f t="shared" si="45"/>
        <v>6.8753694494281508</v>
      </c>
      <c r="Y187" s="10">
        <f t="shared" si="46"/>
        <v>5.3813653084779345</v>
      </c>
      <c r="Z187" s="10">
        <f t="shared" si="47"/>
        <v>1.1843159173098157</v>
      </c>
      <c r="AA187" s="10">
        <f t="shared" si="48"/>
        <v>0.82071015322346885</v>
      </c>
      <c r="AB187" s="10">
        <f t="shared" si="49"/>
        <v>8.3109888934022158E-2</v>
      </c>
      <c r="AC187" s="10">
        <f t="shared" si="50"/>
        <v>3.4490603907619195</v>
      </c>
      <c r="AD187" s="10">
        <f t="shared" si="54"/>
        <v>0.98692993109151317</v>
      </c>
      <c r="AE187" s="10"/>
      <c r="AF187" s="10"/>
      <c r="AG187" s="10">
        <f t="shared" si="51"/>
        <v>99.999999999999972</v>
      </c>
      <c r="AH187" s="10">
        <f t="shared" si="56"/>
        <v>4.9034834471073072</v>
      </c>
      <c r="AI187" s="10">
        <f t="shared" si="56"/>
        <v>1.7764738759647236</v>
      </c>
    </row>
    <row r="188" spans="1:35" x14ac:dyDescent="0.3">
      <c r="A188" s="17" t="s">
        <v>695</v>
      </c>
      <c r="B188" s="10">
        <v>58.25</v>
      </c>
      <c r="C188" s="10">
        <v>1.03</v>
      </c>
      <c r="D188" s="10">
        <v>21.87</v>
      </c>
      <c r="E188" s="28">
        <f>O188+(1.11*P188)</f>
        <v>6.6625000000000005</v>
      </c>
      <c r="F188" s="10">
        <v>0.55000000000000004</v>
      </c>
      <c r="G188" s="10">
        <v>2.0099999999999998</v>
      </c>
      <c r="H188" s="10">
        <v>0.13</v>
      </c>
      <c r="I188" s="10">
        <v>0.38</v>
      </c>
      <c r="J188" s="10">
        <v>4.33</v>
      </c>
      <c r="K188" s="10">
        <v>0.01</v>
      </c>
      <c r="L188" s="16">
        <v>4.84</v>
      </c>
      <c r="N188" s="10">
        <v>99.65</v>
      </c>
      <c r="O188" s="10">
        <v>2.5</v>
      </c>
      <c r="P188" s="10">
        <v>3.75</v>
      </c>
      <c r="Q188" s="66">
        <f t="shared" si="38"/>
        <v>100.0625</v>
      </c>
      <c r="R188" s="66">
        <f t="shared" si="39"/>
        <v>95.222499999999997</v>
      </c>
      <c r="S188" s="30">
        <f t="shared" si="40"/>
        <v>1.0501719656593769</v>
      </c>
      <c r="T188" s="17" t="str">
        <f t="shared" si="41"/>
        <v>Slate Mousty</v>
      </c>
      <c r="U188" s="10">
        <f t="shared" si="42"/>
        <v>61.172516999658704</v>
      </c>
      <c r="V188" s="10">
        <f t="shared" si="43"/>
        <v>1.0816771246291581</v>
      </c>
      <c r="W188" s="10">
        <f t="shared" si="44"/>
        <v>22.967260888970575</v>
      </c>
      <c r="X188" s="10">
        <f t="shared" si="45"/>
        <v>6.996770721205599</v>
      </c>
      <c r="Y188" s="10">
        <f t="shared" si="46"/>
        <v>0.57759458111265738</v>
      </c>
      <c r="Z188" s="10">
        <f t="shared" si="47"/>
        <v>2.1108456509753473</v>
      </c>
      <c r="AA188" s="10">
        <f t="shared" si="48"/>
        <v>0.13652235553571901</v>
      </c>
      <c r="AB188" s="10">
        <f t="shared" si="49"/>
        <v>0.39906534695056323</v>
      </c>
      <c r="AC188" s="10">
        <f t="shared" si="50"/>
        <v>4.5472446113051017</v>
      </c>
      <c r="AD188" s="10">
        <f t="shared" si="54"/>
        <v>1.0501719656593769E-2</v>
      </c>
      <c r="AE188" s="10"/>
      <c r="AF188" s="10"/>
      <c r="AG188" s="10">
        <f t="shared" si="51"/>
        <v>100.00000000000001</v>
      </c>
      <c r="AH188" s="10">
        <f t="shared" si="56"/>
        <v>2.6254299141484423</v>
      </c>
      <c r="AI188" s="10">
        <f t="shared" si="56"/>
        <v>3.9381448712226632</v>
      </c>
    </row>
    <row r="189" spans="1:35" x14ac:dyDescent="0.3">
      <c r="A189" s="17" t="s">
        <v>695</v>
      </c>
      <c r="B189" s="10">
        <v>58.25</v>
      </c>
      <c r="C189" s="10">
        <v>1.03</v>
      </c>
      <c r="D189" s="10">
        <v>21.87</v>
      </c>
      <c r="E189" s="28">
        <f>O189+(1.11*P189)</f>
        <v>6.6625000000000005</v>
      </c>
      <c r="F189" s="10">
        <v>0.55000000000000004</v>
      </c>
      <c r="G189" s="10">
        <v>2.0099999999999998</v>
      </c>
      <c r="H189" s="10">
        <v>0.13</v>
      </c>
      <c r="I189" s="10">
        <v>0.38</v>
      </c>
      <c r="J189" s="10">
        <v>4.33</v>
      </c>
      <c r="K189" s="10">
        <v>0.01</v>
      </c>
      <c r="L189" s="16">
        <v>4.84</v>
      </c>
      <c r="N189" s="10">
        <v>99.65</v>
      </c>
      <c r="O189" s="10">
        <v>2.5</v>
      </c>
      <c r="P189" s="10">
        <v>3.75</v>
      </c>
      <c r="Q189" s="66">
        <f t="shared" si="38"/>
        <v>100.0625</v>
      </c>
      <c r="R189" s="66">
        <f t="shared" si="39"/>
        <v>95.222499999999997</v>
      </c>
      <c r="S189" s="30">
        <f t="shared" si="40"/>
        <v>1.0501719656593769</v>
      </c>
      <c r="T189" s="17" t="str">
        <f t="shared" si="41"/>
        <v>Slate Mousty</v>
      </c>
      <c r="U189" s="10">
        <f t="shared" si="42"/>
        <v>61.172516999658704</v>
      </c>
      <c r="V189" s="10">
        <f t="shared" si="43"/>
        <v>1.0816771246291581</v>
      </c>
      <c r="W189" s="10">
        <f t="shared" si="44"/>
        <v>22.967260888970575</v>
      </c>
      <c r="X189" s="10">
        <f t="shared" si="45"/>
        <v>6.996770721205599</v>
      </c>
      <c r="Y189" s="10">
        <f t="shared" si="46"/>
        <v>0.57759458111265738</v>
      </c>
      <c r="Z189" s="10">
        <f t="shared" si="47"/>
        <v>2.1108456509753473</v>
      </c>
      <c r="AA189" s="10">
        <f t="shared" si="48"/>
        <v>0.13652235553571901</v>
      </c>
      <c r="AB189" s="10">
        <f t="shared" si="49"/>
        <v>0.39906534695056323</v>
      </c>
      <c r="AC189" s="10">
        <f t="shared" si="50"/>
        <v>4.5472446113051017</v>
      </c>
      <c r="AD189" s="10">
        <f t="shared" si="54"/>
        <v>1.0501719656593769E-2</v>
      </c>
      <c r="AE189" s="10"/>
      <c r="AF189" s="10"/>
      <c r="AG189" s="10">
        <f t="shared" si="51"/>
        <v>100.00000000000001</v>
      </c>
      <c r="AH189" s="10">
        <f t="shared" si="56"/>
        <v>2.6254299141484423</v>
      </c>
      <c r="AI189" s="10">
        <f t="shared" si="56"/>
        <v>3.9381448712226632</v>
      </c>
    </row>
    <row r="190" spans="1:35" x14ac:dyDescent="0.3">
      <c r="A190" s="17" t="s">
        <v>695</v>
      </c>
      <c r="B190" s="10">
        <v>61.04</v>
      </c>
      <c r="C190" s="10">
        <v>1.04</v>
      </c>
      <c r="D190" s="10">
        <v>20.05</v>
      </c>
      <c r="E190" s="28">
        <f>O190+(1.11*P190)</f>
        <v>6.157</v>
      </c>
      <c r="F190" s="10">
        <v>0.13</v>
      </c>
      <c r="G190" s="10">
        <v>1.8</v>
      </c>
      <c r="H190" s="10">
        <v>0.16</v>
      </c>
      <c r="I190" s="10">
        <v>0.32</v>
      </c>
      <c r="J190" s="10">
        <v>4.42</v>
      </c>
      <c r="K190" s="10">
        <v>0.02</v>
      </c>
      <c r="L190" s="16">
        <v>4.4400000000000004</v>
      </c>
      <c r="N190" s="10">
        <v>99.16</v>
      </c>
      <c r="O190" s="10">
        <v>2.0499999999999998</v>
      </c>
      <c r="P190" s="10">
        <v>3.7</v>
      </c>
      <c r="Q190" s="66">
        <f t="shared" si="38"/>
        <v>99.57699999999997</v>
      </c>
      <c r="R190" s="66">
        <f t="shared" si="39"/>
        <v>95.136999999999972</v>
      </c>
      <c r="S190" s="30">
        <f t="shared" si="40"/>
        <v>1.0511157593785807</v>
      </c>
      <c r="T190" s="17" t="str">
        <f t="shared" si="41"/>
        <v>Slate Mousty</v>
      </c>
      <c r="U190" s="10">
        <f t="shared" si="42"/>
        <v>64.16010595246857</v>
      </c>
      <c r="V190" s="10">
        <f t="shared" si="43"/>
        <v>1.0931603897537239</v>
      </c>
      <c r="W190" s="10">
        <f t="shared" si="44"/>
        <v>21.074870975540545</v>
      </c>
      <c r="X190" s="10">
        <f t="shared" si="45"/>
        <v>6.4717197304939216</v>
      </c>
      <c r="Y190" s="10">
        <f t="shared" si="46"/>
        <v>0.13664504871921548</v>
      </c>
      <c r="Z190" s="10">
        <f t="shared" si="47"/>
        <v>1.8920083668814454</v>
      </c>
      <c r="AA190" s="10">
        <f t="shared" si="48"/>
        <v>0.16817852150057291</v>
      </c>
      <c r="AB190" s="10">
        <f t="shared" si="49"/>
        <v>0.33635704300114583</v>
      </c>
      <c r="AC190" s="10">
        <f t="shared" si="50"/>
        <v>4.6459316564533264</v>
      </c>
      <c r="AD190" s="10">
        <f t="shared" si="54"/>
        <v>2.1022315187571614E-2</v>
      </c>
      <c r="AE190" s="10"/>
      <c r="AF190" s="10"/>
      <c r="AG190" s="10">
        <f t="shared" si="51"/>
        <v>100.00000000000003</v>
      </c>
      <c r="AH190" s="10">
        <f t="shared" si="56"/>
        <v>2.1547873067260901</v>
      </c>
      <c r="AI190" s="10">
        <f t="shared" si="56"/>
        <v>3.889128309700749</v>
      </c>
    </row>
    <row r="191" spans="1:35" x14ac:dyDescent="0.3">
      <c r="A191" s="17" t="s">
        <v>656</v>
      </c>
      <c r="B191" s="10">
        <v>56.811999999999998</v>
      </c>
      <c r="C191" s="10">
        <v>1.0069999999999999</v>
      </c>
      <c r="D191" s="10">
        <v>20.585000000000001</v>
      </c>
      <c r="E191" s="28">
        <v>9.2880000000000003</v>
      </c>
      <c r="F191" s="10">
        <v>0.14099999999999999</v>
      </c>
      <c r="G191" s="10">
        <v>1.8720000000000001</v>
      </c>
      <c r="H191" s="10">
        <v>0.28100000000000003</v>
      </c>
      <c r="I191" s="10">
        <v>0.66500000000000004</v>
      </c>
      <c r="J191" s="10">
        <v>3.698</v>
      </c>
      <c r="K191" s="10">
        <v>0.23</v>
      </c>
      <c r="L191" s="16">
        <v>5.4109999999999996</v>
      </c>
      <c r="N191" s="10">
        <v>99.991</v>
      </c>
      <c r="Q191" s="66">
        <f t="shared" si="38"/>
        <v>99.990000000000009</v>
      </c>
      <c r="R191" s="66">
        <f t="shared" si="39"/>
        <v>94.579000000000008</v>
      </c>
      <c r="S191" s="30">
        <f t="shared" si="40"/>
        <v>1.0573171634295138</v>
      </c>
      <c r="T191" s="17" t="str">
        <f t="shared" si="41"/>
        <v>Brab 7</v>
      </c>
      <c r="U191" s="10">
        <f t="shared" si="42"/>
        <v>60.068302688757534</v>
      </c>
      <c r="V191" s="10">
        <f t="shared" si="43"/>
        <v>1.0647183835735203</v>
      </c>
      <c r="W191" s="10">
        <f t="shared" si="44"/>
        <v>21.764873809196541</v>
      </c>
      <c r="X191" s="10">
        <f t="shared" si="45"/>
        <v>9.8203618139333244</v>
      </c>
      <c r="Y191" s="10">
        <f t="shared" si="46"/>
        <v>0.14908172004356143</v>
      </c>
      <c r="Z191" s="10">
        <f t="shared" si="47"/>
        <v>1.9792977299400498</v>
      </c>
      <c r="AA191" s="10">
        <f t="shared" si="48"/>
        <v>0.29710612292369337</v>
      </c>
      <c r="AB191" s="10">
        <f t="shared" si="49"/>
        <v>0.70311591368062665</v>
      </c>
      <c r="AC191" s="10">
        <f t="shared" si="50"/>
        <v>3.9099588703623418</v>
      </c>
      <c r="AD191" s="10">
        <f t="shared" si="54"/>
        <v>0.24318294758878817</v>
      </c>
      <c r="AE191" s="10"/>
      <c r="AF191" s="10"/>
      <c r="AG191" s="10">
        <f t="shared" si="51"/>
        <v>99.999999999999972</v>
      </c>
      <c r="AH191" s="10"/>
      <c r="AI191" s="10"/>
    </row>
    <row r="192" spans="1:35" x14ac:dyDescent="0.3">
      <c r="A192" s="17" t="s">
        <v>658</v>
      </c>
      <c r="B192" s="10">
        <v>58.210999999999999</v>
      </c>
      <c r="C192" s="10">
        <v>1.139</v>
      </c>
      <c r="D192" s="10">
        <v>21.574999999999999</v>
      </c>
      <c r="E192" s="28">
        <v>7.6580000000000004</v>
      </c>
      <c r="F192" s="10">
        <v>7.8E-2</v>
      </c>
      <c r="G192" s="10">
        <v>1.7250000000000001</v>
      </c>
      <c r="H192" s="10">
        <v>0.02</v>
      </c>
      <c r="I192" s="10">
        <v>0.75600000000000001</v>
      </c>
      <c r="J192" s="10">
        <v>3.6360000000000001</v>
      </c>
      <c r="K192" s="10">
        <v>9.6000000000000002E-2</v>
      </c>
      <c r="L192" s="16">
        <v>5.0960000000000001</v>
      </c>
      <c r="N192" s="10">
        <v>99.969989999999996</v>
      </c>
      <c r="Q192" s="66">
        <f t="shared" si="38"/>
        <v>99.99</v>
      </c>
      <c r="R192" s="66">
        <f t="shared" si="39"/>
        <v>94.893999999999991</v>
      </c>
      <c r="S192" s="30">
        <f t="shared" si="40"/>
        <v>1.0538074061584506</v>
      </c>
      <c r="T192" s="17" t="str">
        <f t="shared" si="41"/>
        <v>Brab 8</v>
      </c>
      <c r="U192" s="10">
        <f t="shared" si="42"/>
        <v>61.343182919889564</v>
      </c>
      <c r="V192" s="10">
        <f t="shared" si="43"/>
        <v>1.2002866356144752</v>
      </c>
      <c r="W192" s="10">
        <f t="shared" si="44"/>
        <v>22.73589478786857</v>
      </c>
      <c r="X192" s="10">
        <f t="shared" si="45"/>
        <v>8.070057116361415</v>
      </c>
      <c r="Y192" s="10">
        <f t="shared" si="46"/>
        <v>8.2196977680359148E-2</v>
      </c>
      <c r="Z192" s="10">
        <f t="shared" si="47"/>
        <v>1.8178177756233274</v>
      </c>
      <c r="AA192" s="10">
        <f t="shared" si="48"/>
        <v>2.1076148123169013E-2</v>
      </c>
      <c r="AB192" s="10">
        <f t="shared" si="49"/>
        <v>0.79667839905578863</v>
      </c>
      <c r="AC192" s="10">
        <f t="shared" si="50"/>
        <v>3.8316437287921263</v>
      </c>
      <c r="AD192" s="10">
        <f t="shared" si="54"/>
        <v>0.10116551099121125</v>
      </c>
      <c r="AE192" s="10"/>
      <c r="AF192" s="10"/>
      <c r="AG192" s="10">
        <f t="shared" si="51"/>
        <v>100</v>
      </c>
      <c r="AH192" s="10"/>
      <c r="AI192" s="10"/>
    </row>
    <row r="193" spans="1:35" x14ac:dyDescent="0.3">
      <c r="A193" s="17" t="s">
        <v>660</v>
      </c>
      <c r="B193" s="10">
        <v>61.320999999999998</v>
      </c>
      <c r="C193" s="10">
        <v>0.97499999999999998</v>
      </c>
      <c r="D193" s="10">
        <v>19.414999999999999</v>
      </c>
      <c r="E193" s="28">
        <v>7.5940000000000003</v>
      </c>
      <c r="F193" s="10">
        <v>0.14599999999999999</v>
      </c>
      <c r="G193" s="10">
        <v>2.06</v>
      </c>
      <c r="H193" s="10">
        <v>9.2999999999999999E-2</v>
      </c>
      <c r="I193" s="10">
        <v>0.72399999999999998</v>
      </c>
      <c r="J193" s="10">
        <v>3.6579999999999999</v>
      </c>
      <c r="K193" s="10">
        <v>7.6999999999999999E-2</v>
      </c>
      <c r="L193" s="16">
        <v>4.2220000000000004</v>
      </c>
      <c r="N193" s="10">
        <v>100.285</v>
      </c>
      <c r="Q193" s="66">
        <f t="shared" si="38"/>
        <v>100.285</v>
      </c>
      <c r="R193" s="66">
        <f t="shared" si="39"/>
        <v>96.063000000000002</v>
      </c>
      <c r="S193" s="30">
        <f t="shared" si="40"/>
        <v>1.0409835212308589</v>
      </c>
      <c r="T193" s="17" t="str">
        <f t="shared" si="41"/>
        <v>Brab 9</v>
      </c>
      <c r="U193" s="10">
        <f t="shared" si="42"/>
        <v>63.834150505397496</v>
      </c>
      <c r="V193" s="10">
        <f t="shared" si="43"/>
        <v>1.0149589332000875</v>
      </c>
      <c r="W193" s="10">
        <f t="shared" si="44"/>
        <v>20.210695064697124</v>
      </c>
      <c r="X193" s="10">
        <f t="shared" si="45"/>
        <v>7.905228860227143</v>
      </c>
      <c r="Y193" s="10">
        <f t="shared" si="46"/>
        <v>0.15198359409970538</v>
      </c>
      <c r="Z193" s="10">
        <f t="shared" si="47"/>
        <v>2.1444260537355695</v>
      </c>
      <c r="AA193" s="10">
        <f t="shared" si="48"/>
        <v>9.6811467474469878E-2</v>
      </c>
      <c r="AB193" s="10">
        <f t="shared" si="49"/>
        <v>0.75367206937114184</v>
      </c>
      <c r="AC193" s="10">
        <f t="shared" si="50"/>
        <v>3.8079177206624819</v>
      </c>
      <c r="AD193" s="10">
        <f t="shared" si="54"/>
        <v>8.0155731134776129E-2</v>
      </c>
      <c r="AE193" s="10"/>
      <c r="AF193" s="10"/>
      <c r="AG193" s="10">
        <f t="shared" si="51"/>
        <v>100</v>
      </c>
      <c r="AH193" s="10"/>
      <c r="AI193" s="10"/>
    </row>
    <row r="194" spans="1:35" x14ac:dyDescent="0.3">
      <c r="A194" s="17" t="s">
        <v>662</v>
      </c>
      <c r="B194" s="10">
        <v>65.042000000000002</v>
      </c>
      <c r="C194" s="10">
        <v>0.56899999999999995</v>
      </c>
      <c r="D194" s="10">
        <v>19.114999999999998</v>
      </c>
      <c r="E194" s="28">
        <v>3.7480000000000002</v>
      </c>
      <c r="F194" s="10">
        <v>1.9E-2</v>
      </c>
      <c r="G194" s="10">
        <v>1.38</v>
      </c>
      <c r="H194" s="10">
        <v>2.5000000000000001E-2</v>
      </c>
      <c r="I194" s="10">
        <v>9.2999999999999999E-2</v>
      </c>
      <c r="J194" s="10">
        <v>5.09</v>
      </c>
      <c r="K194" s="10">
        <v>7.2999999999999995E-2</v>
      </c>
      <c r="L194" s="16">
        <v>5.2590000000000003</v>
      </c>
      <c r="N194" s="10">
        <v>100.413</v>
      </c>
      <c r="Q194" s="66">
        <f t="shared" si="38"/>
        <v>100.41300000000001</v>
      </c>
      <c r="R194" s="66">
        <f t="shared" si="39"/>
        <v>95.154000000000011</v>
      </c>
      <c r="S194" s="30">
        <f t="shared" si="40"/>
        <v>1.0509279693969775</v>
      </c>
      <c r="T194" s="17" t="str">
        <f t="shared" si="41"/>
        <v>Brab 10</v>
      </c>
      <c r="U194" s="10">
        <f t="shared" si="42"/>
        <v>68.354456985518212</v>
      </c>
      <c r="V194" s="10">
        <f t="shared" si="43"/>
        <v>0.59797801458688016</v>
      </c>
      <c r="W194" s="10">
        <f t="shared" si="44"/>
        <v>20.088488135023223</v>
      </c>
      <c r="X194" s="10">
        <f t="shared" si="45"/>
        <v>3.9388780292998722</v>
      </c>
      <c r="Y194" s="10">
        <f t="shared" si="46"/>
        <v>1.9967631418542572E-2</v>
      </c>
      <c r="Z194" s="10">
        <f t="shared" si="47"/>
        <v>1.4502805977678288</v>
      </c>
      <c r="AA194" s="10">
        <f t="shared" si="48"/>
        <v>2.6273199234924438E-2</v>
      </c>
      <c r="AB194" s="10">
        <f t="shared" si="49"/>
        <v>9.7736301153918903E-2</v>
      </c>
      <c r="AC194" s="10">
        <f t="shared" si="50"/>
        <v>5.3492233642306157</v>
      </c>
      <c r="AD194" s="10">
        <f t="shared" si="54"/>
        <v>7.6717741765979355E-2</v>
      </c>
      <c r="AE194" s="10"/>
      <c r="AF194" s="10"/>
      <c r="AG194" s="10">
        <f t="shared" si="51"/>
        <v>99.999999999999986</v>
      </c>
      <c r="AH194" s="10"/>
      <c r="AI194" s="10"/>
    </row>
    <row r="195" spans="1:35" x14ac:dyDescent="0.3">
      <c r="A195" s="17" t="s">
        <v>670</v>
      </c>
      <c r="B195" s="10">
        <v>71.421000000000006</v>
      </c>
      <c r="C195" s="10">
        <v>0.64</v>
      </c>
      <c r="D195" s="10">
        <v>11.473000000000001</v>
      </c>
      <c r="E195" s="28">
        <v>7.8330000000000002</v>
      </c>
      <c r="F195" s="10">
        <v>0.24399999999999999</v>
      </c>
      <c r="G195" s="10">
        <v>1.7030000000000001</v>
      </c>
      <c r="H195" s="10">
        <v>0.92</v>
      </c>
      <c r="I195" s="10">
        <v>1.3220000000000001</v>
      </c>
      <c r="J195" s="10">
        <v>1.349</v>
      </c>
      <c r="K195" s="10">
        <v>0.40300000000000002</v>
      </c>
      <c r="L195" s="16">
        <v>3.52</v>
      </c>
      <c r="N195" s="10">
        <v>100.82899999999999</v>
      </c>
      <c r="Q195" s="66">
        <f t="shared" si="38"/>
        <v>100.82800000000002</v>
      </c>
      <c r="R195" s="66">
        <f t="shared" si="39"/>
        <v>97.308000000000021</v>
      </c>
      <c r="S195" s="30">
        <f t="shared" si="40"/>
        <v>1.0276647346569654</v>
      </c>
      <c r="T195" s="17" t="str">
        <f t="shared" si="41"/>
        <v>Brab 20</v>
      </c>
      <c r="U195" s="10">
        <f t="shared" si="42"/>
        <v>73.396843013935126</v>
      </c>
      <c r="V195" s="10">
        <f t="shared" si="43"/>
        <v>0.65770543018045791</v>
      </c>
      <c r="W195" s="10">
        <f t="shared" si="44"/>
        <v>11.790397500719365</v>
      </c>
      <c r="X195" s="10">
        <f t="shared" si="45"/>
        <v>8.0496978665680103</v>
      </c>
      <c r="Y195" s="10">
        <f t="shared" si="46"/>
        <v>0.25075019525629955</v>
      </c>
      <c r="Z195" s="10">
        <f t="shared" si="47"/>
        <v>1.7501130431208121</v>
      </c>
      <c r="AA195" s="10">
        <f t="shared" si="48"/>
        <v>0.94545155588440821</v>
      </c>
      <c r="AB195" s="10">
        <f t="shared" si="49"/>
        <v>1.3585727792165083</v>
      </c>
      <c r="AC195" s="10">
        <f t="shared" si="50"/>
        <v>1.3863197270522463</v>
      </c>
      <c r="AD195" s="10">
        <f t="shared" si="54"/>
        <v>0.41414888806675709</v>
      </c>
      <c r="AE195" s="10"/>
      <c r="AF195" s="10"/>
      <c r="AG195" s="10">
        <f t="shared" si="51"/>
        <v>99.999999999999972</v>
      </c>
      <c r="AH195" s="10"/>
      <c r="AI195" s="10"/>
    </row>
    <row r="196" spans="1:35" x14ac:dyDescent="0.3">
      <c r="A196" s="17" t="s">
        <v>672</v>
      </c>
      <c r="B196" s="10">
        <v>68.731999999999999</v>
      </c>
      <c r="C196" s="10">
        <v>0.80200000000000005</v>
      </c>
      <c r="D196" s="10">
        <v>16.574999999999999</v>
      </c>
      <c r="E196" s="28">
        <v>2.1909999999999998</v>
      </c>
      <c r="F196" s="10">
        <v>2.9000000000000001E-2</v>
      </c>
      <c r="G196" s="10">
        <v>1.1950000000000001</v>
      </c>
      <c r="H196" s="10">
        <v>0.253</v>
      </c>
      <c r="I196" s="10">
        <v>0.33100000000000002</v>
      </c>
      <c r="J196" s="10">
        <v>4.0640000000000001</v>
      </c>
      <c r="K196" s="10">
        <v>0.16300000000000001</v>
      </c>
      <c r="L196" s="16">
        <v>6.1719999999999997</v>
      </c>
      <c r="N196" s="10">
        <v>100.508</v>
      </c>
      <c r="Q196" s="66">
        <f t="shared" si="38"/>
        <v>100.50699999999999</v>
      </c>
      <c r="R196" s="66">
        <f t="shared" si="39"/>
        <v>94.334999999999994</v>
      </c>
      <c r="S196" s="30">
        <f t="shared" si="40"/>
        <v>1.0600519425451849</v>
      </c>
      <c r="T196" s="17" t="str">
        <f t="shared" si="41"/>
        <v>Brab 21</v>
      </c>
      <c r="U196" s="10">
        <f t="shared" si="42"/>
        <v>72.859490115015646</v>
      </c>
      <c r="V196" s="10">
        <f t="shared" si="43"/>
        <v>0.85016165792123832</v>
      </c>
      <c r="W196" s="10">
        <f t="shared" si="44"/>
        <v>17.570360947686439</v>
      </c>
      <c r="X196" s="10">
        <f t="shared" si="45"/>
        <v>2.3225738061165</v>
      </c>
      <c r="Y196" s="10">
        <f t="shared" si="46"/>
        <v>3.0741506333810363E-2</v>
      </c>
      <c r="Z196" s="10">
        <f t="shared" si="47"/>
        <v>1.266762071341496</v>
      </c>
      <c r="AA196" s="10">
        <f t="shared" si="48"/>
        <v>0.26819314146393175</v>
      </c>
      <c r="AB196" s="10">
        <f t="shared" si="49"/>
        <v>0.35087719298245623</v>
      </c>
      <c r="AC196" s="10">
        <f t="shared" si="50"/>
        <v>4.3080510945036314</v>
      </c>
      <c r="AD196" s="10">
        <f t="shared" si="54"/>
        <v>0.17278846663486513</v>
      </c>
      <c r="AE196" s="10"/>
      <c r="AF196" s="10"/>
      <c r="AG196" s="10">
        <f t="shared" si="51"/>
        <v>99.999999999999986</v>
      </c>
      <c r="AH196" s="10"/>
      <c r="AI196" s="10"/>
    </row>
    <row r="197" spans="1:35" x14ac:dyDescent="0.3">
      <c r="A197" s="17" t="s">
        <v>697</v>
      </c>
      <c r="B197" s="10">
        <v>57.65</v>
      </c>
      <c r="C197" s="10">
        <v>1.1000000000000001</v>
      </c>
      <c r="D197" s="10">
        <v>23</v>
      </c>
      <c r="E197" s="28">
        <f>O197+(1.11*P197)</f>
        <v>7.2903000000000002</v>
      </c>
      <c r="F197" s="10">
        <v>0.06</v>
      </c>
      <c r="G197" s="10">
        <v>1.63</v>
      </c>
      <c r="H197" s="10">
        <v>0.39</v>
      </c>
      <c r="I197" s="10">
        <v>1.25</v>
      </c>
      <c r="J197" s="10">
        <v>3.47</v>
      </c>
      <c r="K197" s="10">
        <v>0.28999999999999998</v>
      </c>
      <c r="L197" s="16">
        <v>5.27</v>
      </c>
      <c r="N197" s="10">
        <v>100.99</v>
      </c>
      <c r="O197" s="10">
        <v>3.15</v>
      </c>
      <c r="P197" s="10">
        <v>3.73</v>
      </c>
      <c r="Q197" s="66">
        <f t="shared" si="38"/>
        <v>101.4003</v>
      </c>
      <c r="R197" s="66">
        <f t="shared" si="39"/>
        <v>96.130300000000005</v>
      </c>
      <c r="S197" s="30">
        <f t="shared" si="40"/>
        <v>1.0402547375801385</v>
      </c>
      <c r="T197" s="17" t="str">
        <f t="shared" si="41"/>
        <v>Schiste Rigenée</v>
      </c>
      <c r="U197" s="10">
        <f t="shared" si="42"/>
        <v>59.970685621494987</v>
      </c>
      <c r="V197" s="10">
        <f t="shared" si="43"/>
        <v>1.1442802113381525</v>
      </c>
      <c r="W197" s="10">
        <f t="shared" si="44"/>
        <v>23.925858964343185</v>
      </c>
      <c r="X197" s="10">
        <f t="shared" si="45"/>
        <v>7.5837691133804839</v>
      </c>
      <c r="Y197" s="10">
        <f t="shared" si="46"/>
        <v>6.2415284254808308E-2</v>
      </c>
      <c r="Z197" s="10">
        <f t="shared" si="47"/>
        <v>1.6956152222556258</v>
      </c>
      <c r="AA197" s="10">
        <f t="shared" si="48"/>
        <v>0.40569934765625404</v>
      </c>
      <c r="AB197" s="10">
        <f t="shared" si="49"/>
        <v>1.3003184219751731</v>
      </c>
      <c r="AC197" s="10">
        <f t="shared" si="50"/>
        <v>3.6096839394030811</v>
      </c>
      <c r="AD197" s="10">
        <f t="shared" si="54"/>
        <v>0.30167387389824013</v>
      </c>
      <c r="AE197" s="10"/>
      <c r="AF197" s="10"/>
      <c r="AG197" s="10">
        <f t="shared" si="51"/>
        <v>100</v>
      </c>
      <c r="AH197" s="10">
        <f t="shared" ref="AH197:AI200" si="57">O197*$S197</f>
        <v>3.2768024233774362</v>
      </c>
      <c r="AI197" s="10">
        <f t="shared" si="57"/>
        <v>3.8801501711739168</v>
      </c>
    </row>
    <row r="198" spans="1:35" x14ac:dyDescent="0.3">
      <c r="A198" s="17" t="s">
        <v>698</v>
      </c>
      <c r="B198" s="10">
        <v>54.53</v>
      </c>
      <c r="C198" s="10">
        <v>1.05</v>
      </c>
      <c r="D198" s="10">
        <v>24.1</v>
      </c>
      <c r="E198" s="28">
        <f>O198+(1.11*P198)</f>
        <v>8.3681000000000001</v>
      </c>
      <c r="F198" s="10">
        <v>0.09</v>
      </c>
      <c r="G198" s="10">
        <v>2.06</v>
      </c>
      <c r="H198" s="10">
        <v>0.22</v>
      </c>
      <c r="I198" s="10">
        <v>1.19</v>
      </c>
      <c r="J198" s="10">
        <v>3.42</v>
      </c>
      <c r="K198" s="10">
        <v>0.14000000000000001</v>
      </c>
      <c r="L198" s="16">
        <v>5.77</v>
      </c>
      <c r="N198" s="10">
        <v>100.42</v>
      </c>
      <c r="O198" s="10">
        <v>3.14</v>
      </c>
      <c r="P198" s="10">
        <v>4.71</v>
      </c>
      <c r="Q198" s="66">
        <f t="shared" ref="Q198:Q261" si="58">SUM(B198:M198)</f>
        <v>100.93810000000001</v>
      </c>
      <c r="R198" s="66">
        <f t="shared" ref="R198:R261" si="59">SUM(B198:K198)</f>
        <v>95.16810000000001</v>
      </c>
      <c r="S198" s="30">
        <f t="shared" ref="S198:S261" si="60">100/R198</f>
        <v>1.0507722650762177</v>
      </c>
      <c r="T198" s="17" t="str">
        <f t="shared" ref="T198:T261" si="61">A198</f>
        <v>schiste Rigenée</v>
      </c>
      <c r="U198" s="10">
        <f t="shared" ref="U198:U261" si="62">B198*$S198</f>
        <v>57.298611614606152</v>
      </c>
      <c r="V198" s="10">
        <f t="shared" ref="V198:V261" si="63">C198*$S198</f>
        <v>1.1033108783300287</v>
      </c>
      <c r="W198" s="10">
        <f t="shared" ref="W198:W261" si="64">D198*$S198</f>
        <v>25.323611588336849</v>
      </c>
      <c r="X198" s="10">
        <f t="shared" ref="X198:X261" si="65">E198*$S198</f>
        <v>8.7929673913842965</v>
      </c>
      <c r="Y198" s="10">
        <f t="shared" ref="Y198:Y261" si="66">F198*$S198</f>
        <v>9.4569503856859582E-2</v>
      </c>
      <c r="Z198" s="10">
        <f t="shared" ref="Z198:Z261" si="67">G198*$S198</f>
        <v>2.1645908660570083</v>
      </c>
      <c r="AA198" s="10">
        <f t="shared" ref="AA198:AA261" si="68">H198*$S198</f>
        <v>0.2311698983167679</v>
      </c>
      <c r="AB198" s="10">
        <f t="shared" ref="AB198:AB261" si="69">I198*$S198</f>
        <v>1.250418995440699</v>
      </c>
      <c r="AC198" s="10">
        <f t="shared" ref="AC198:AC261" si="70">J198*$S198</f>
        <v>3.5936411465606644</v>
      </c>
      <c r="AD198" s="10">
        <f t="shared" ref="AD198:AD261" si="71">K198*$S198</f>
        <v>0.14710811711067048</v>
      </c>
      <c r="AE198" s="10"/>
      <c r="AF198" s="10"/>
      <c r="AG198" s="10">
        <f t="shared" ref="AG198:AG261" si="72">SUM(U198:AD198)</f>
        <v>100</v>
      </c>
      <c r="AH198" s="10">
        <f t="shared" si="57"/>
        <v>3.2994249123393238</v>
      </c>
      <c r="AI198" s="10">
        <f t="shared" si="57"/>
        <v>4.9491373685089854</v>
      </c>
    </row>
    <row r="199" spans="1:35" x14ac:dyDescent="0.3">
      <c r="A199" s="17" t="s">
        <v>699</v>
      </c>
      <c r="B199" s="10">
        <v>60.33</v>
      </c>
      <c r="C199" s="10">
        <v>0.97</v>
      </c>
      <c r="D199" s="10">
        <v>20.190000000000001</v>
      </c>
      <c r="E199" s="28">
        <f>O199+(1.11*P199)</f>
        <v>7.6333000000000011</v>
      </c>
      <c r="F199" s="10">
        <v>0.06</v>
      </c>
      <c r="G199" s="10">
        <v>2.15</v>
      </c>
      <c r="H199" s="10">
        <v>0.3</v>
      </c>
      <c r="I199" s="10">
        <v>1.03</v>
      </c>
      <c r="J199" s="10">
        <v>3.15</v>
      </c>
      <c r="K199" s="10">
        <v>0.18</v>
      </c>
      <c r="L199" s="16">
        <v>4.8600000000000003</v>
      </c>
      <c r="N199" s="10">
        <v>100.41</v>
      </c>
      <c r="O199" s="10">
        <v>3.16</v>
      </c>
      <c r="P199" s="10">
        <v>4.03</v>
      </c>
      <c r="Q199" s="66">
        <f t="shared" si="58"/>
        <v>100.85330000000002</v>
      </c>
      <c r="R199" s="66">
        <f t="shared" si="59"/>
        <v>95.993300000000019</v>
      </c>
      <c r="S199" s="30">
        <f t="shared" si="60"/>
        <v>1.0417393713936283</v>
      </c>
      <c r="T199" s="17" t="str">
        <f t="shared" si="61"/>
        <v>Siltite Tribotte</v>
      </c>
      <c r="U199" s="10">
        <f t="shared" si="62"/>
        <v>62.848136276177591</v>
      </c>
      <c r="V199" s="10">
        <f t="shared" si="63"/>
        <v>1.0104871902518193</v>
      </c>
      <c r="W199" s="10">
        <f t="shared" si="64"/>
        <v>21.032717908437355</v>
      </c>
      <c r="X199" s="10">
        <f t="shared" si="65"/>
        <v>7.9519091436589839</v>
      </c>
      <c r="Y199" s="10">
        <f t="shared" si="66"/>
        <v>6.2504362283617693E-2</v>
      </c>
      <c r="Z199" s="10">
        <f t="shared" si="67"/>
        <v>2.2397396484963008</v>
      </c>
      <c r="AA199" s="10">
        <f t="shared" si="68"/>
        <v>0.31252181141808849</v>
      </c>
      <c r="AB199" s="10">
        <f t="shared" si="69"/>
        <v>1.0729915525354372</v>
      </c>
      <c r="AC199" s="10">
        <f t="shared" si="70"/>
        <v>3.2814790198899288</v>
      </c>
      <c r="AD199" s="10">
        <f t="shared" si="71"/>
        <v>0.18751308685085308</v>
      </c>
      <c r="AE199" s="10"/>
      <c r="AF199" s="10"/>
      <c r="AG199" s="10">
        <f t="shared" si="72"/>
        <v>99.999999999999986</v>
      </c>
      <c r="AH199" s="10">
        <f t="shared" si="57"/>
        <v>3.2918964136038653</v>
      </c>
      <c r="AI199" s="10">
        <f t="shared" si="57"/>
        <v>4.1982096667163225</v>
      </c>
    </row>
    <row r="200" spans="1:35" x14ac:dyDescent="0.3">
      <c r="A200" s="17" t="s">
        <v>700</v>
      </c>
      <c r="B200" s="10">
        <v>55.3</v>
      </c>
      <c r="C200" s="10">
        <v>1.02</v>
      </c>
      <c r="D200" s="10">
        <v>22.1</v>
      </c>
      <c r="E200" s="28">
        <f>O200+(1.11*P200)</f>
        <v>8.4138999999999999</v>
      </c>
      <c r="F200" s="10">
        <v>0.1</v>
      </c>
      <c r="G200" s="10">
        <v>2.46</v>
      </c>
      <c r="H200" s="10">
        <v>0.42</v>
      </c>
      <c r="I200" s="10">
        <v>0.54</v>
      </c>
      <c r="J200" s="10">
        <v>4.57</v>
      </c>
      <c r="K200" s="10">
        <v>0.3</v>
      </c>
      <c r="L200" s="16">
        <v>5.74</v>
      </c>
      <c r="N200" s="10">
        <v>100.36</v>
      </c>
      <c r="O200" s="10">
        <v>2.3199999999999998</v>
      </c>
      <c r="P200" s="10">
        <v>5.49</v>
      </c>
      <c r="Q200" s="66">
        <f t="shared" si="58"/>
        <v>100.9639</v>
      </c>
      <c r="R200" s="66">
        <f t="shared" si="59"/>
        <v>95.2239</v>
      </c>
      <c r="S200" s="30">
        <f t="shared" si="60"/>
        <v>1.050156525830175</v>
      </c>
      <c r="T200" s="17" t="str">
        <f t="shared" si="61"/>
        <v>siltite ABV</v>
      </c>
      <c r="U200" s="10">
        <f t="shared" si="62"/>
        <v>58.07365587840868</v>
      </c>
      <c r="V200" s="10">
        <f t="shared" si="63"/>
        <v>1.0711596563467787</v>
      </c>
      <c r="W200" s="10">
        <f t="shared" si="64"/>
        <v>23.208459220846869</v>
      </c>
      <c r="X200" s="10">
        <f t="shared" si="65"/>
        <v>8.8359119926825098</v>
      </c>
      <c r="Y200" s="10">
        <f t="shared" si="66"/>
        <v>0.10501565258301751</v>
      </c>
      <c r="Z200" s="10">
        <f t="shared" si="67"/>
        <v>2.5833850535422305</v>
      </c>
      <c r="AA200" s="10">
        <f t="shared" si="68"/>
        <v>0.4410657408486735</v>
      </c>
      <c r="AB200" s="10">
        <f t="shared" si="69"/>
        <v>0.56708452394829456</v>
      </c>
      <c r="AC200" s="10">
        <f t="shared" si="70"/>
        <v>4.7992153230439003</v>
      </c>
      <c r="AD200" s="10">
        <f t="shared" si="71"/>
        <v>0.3150469577490525</v>
      </c>
      <c r="AE200" s="10"/>
      <c r="AF200" s="10"/>
      <c r="AG200" s="10">
        <f t="shared" si="72"/>
        <v>100</v>
      </c>
      <c r="AH200" s="10">
        <f t="shared" si="57"/>
        <v>2.4363631399260059</v>
      </c>
      <c r="AI200" s="10">
        <f t="shared" si="57"/>
        <v>5.7653593268076611</v>
      </c>
    </row>
    <row r="201" spans="1:35" x14ac:dyDescent="0.3">
      <c r="A201" s="17" t="s">
        <v>664</v>
      </c>
      <c r="B201" s="10">
        <v>56.24</v>
      </c>
      <c r="C201" s="10">
        <v>1.0349999999999999</v>
      </c>
      <c r="D201" s="10">
        <v>21.483000000000001</v>
      </c>
      <c r="E201" s="28">
        <v>9.8130000000000006</v>
      </c>
      <c r="F201" s="10">
        <v>0.38400000000000001</v>
      </c>
      <c r="G201" s="10">
        <v>1.93</v>
      </c>
      <c r="H201" s="10">
        <v>0.02</v>
      </c>
      <c r="I201" s="10">
        <v>0.495</v>
      </c>
      <c r="J201" s="10">
        <v>3.4849999999999999</v>
      </c>
      <c r="K201" s="10">
        <v>8.8999999999999996E-2</v>
      </c>
      <c r="L201" s="16">
        <v>5.0570000000000004</v>
      </c>
      <c r="N201" s="10">
        <v>100.011</v>
      </c>
      <c r="Q201" s="66">
        <f t="shared" si="58"/>
        <v>100.03100000000001</v>
      </c>
      <c r="R201" s="66">
        <f t="shared" si="59"/>
        <v>94.974000000000004</v>
      </c>
      <c r="S201" s="30">
        <f t="shared" si="60"/>
        <v>1.0529197464569251</v>
      </c>
      <c r="T201" s="17" t="str">
        <f t="shared" si="61"/>
        <v>Brab 11</v>
      </c>
      <c r="U201" s="10">
        <f t="shared" si="62"/>
        <v>59.216206540737467</v>
      </c>
      <c r="V201" s="10">
        <f t="shared" si="63"/>
        <v>1.0897719375829173</v>
      </c>
      <c r="W201" s="10">
        <f t="shared" si="64"/>
        <v>22.619874913134122</v>
      </c>
      <c r="X201" s="10">
        <f t="shared" si="65"/>
        <v>10.332301471981806</v>
      </c>
      <c r="Y201" s="10">
        <f t="shared" si="66"/>
        <v>0.40432118263945926</v>
      </c>
      <c r="Z201" s="10">
        <f t="shared" si="67"/>
        <v>2.0321351106618653</v>
      </c>
      <c r="AA201" s="10">
        <f t="shared" si="68"/>
        <v>2.1058394929138503E-2</v>
      </c>
      <c r="AB201" s="10">
        <f t="shared" si="69"/>
        <v>0.52119527449617797</v>
      </c>
      <c r="AC201" s="10">
        <f t="shared" si="70"/>
        <v>3.6694253164023838</v>
      </c>
      <c r="AD201" s="10">
        <f t="shared" si="71"/>
        <v>9.3709857434666324E-2</v>
      </c>
      <c r="AE201" s="10"/>
      <c r="AF201" s="10"/>
      <c r="AG201" s="10">
        <f t="shared" si="72"/>
        <v>100.00000000000001</v>
      </c>
      <c r="AH201" s="10"/>
      <c r="AI201" s="10"/>
    </row>
    <row r="202" spans="1:35" x14ac:dyDescent="0.3">
      <c r="A202" s="17" t="s">
        <v>666</v>
      </c>
      <c r="B202" s="10">
        <v>57.661000000000001</v>
      </c>
      <c r="C202" s="10">
        <v>0.91100000000000003</v>
      </c>
      <c r="D202" s="10">
        <v>19.178999999999998</v>
      </c>
      <c r="E202" s="28">
        <v>9.4469999999999992</v>
      </c>
      <c r="F202" s="10">
        <v>0.16700000000000001</v>
      </c>
      <c r="G202" s="10">
        <v>2.246</v>
      </c>
      <c r="H202" s="10">
        <v>0.25600000000000001</v>
      </c>
      <c r="I202" s="10">
        <v>0.34699999999999998</v>
      </c>
      <c r="J202" s="10">
        <v>3.5539999999999998</v>
      </c>
      <c r="K202" s="10">
        <v>0.114</v>
      </c>
      <c r="L202" s="16">
        <v>5.8390000000000004</v>
      </c>
      <c r="N202" s="10">
        <v>99.721999999999994</v>
      </c>
      <c r="Q202" s="66">
        <f t="shared" si="58"/>
        <v>99.721000000000004</v>
      </c>
      <c r="R202" s="66">
        <f t="shared" si="59"/>
        <v>93.882000000000005</v>
      </c>
      <c r="S202" s="30">
        <f t="shared" si="60"/>
        <v>1.0651669116550564</v>
      </c>
      <c r="T202" s="17" t="str">
        <f t="shared" si="61"/>
        <v>Brab 12</v>
      </c>
      <c r="U202" s="10">
        <f t="shared" si="62"/>
        <v>61.418589292942208</v>
      </c>
      <c r="V202" s="10">
        <f t="shared" si="63"/>
        <v>0.97036705651775645</v>
      </c>
      <c r="W202" s="10">
        <f t="shared" si="64"/>
        <v>20.428836198632325</v>
      </c>
      <c r="X202" s="10">
        <f t="shared" si="65"/>
        <v>10.062631814405316</v>
      </c>
      <c r="Y202" s="10">
        <f t="shared" si="66"/>
        <v>0.17788287424639443</v>
      </c>
      <c r="Z202" s="10">
        <f t="shared" si="67"/>
        <v>2.3923648835772569</v>
      </c>
      <c r="AA202" s="10">
        <f t="shared" si="68"/>
        <v>0.27268272938369442</v>
      </c>
      <c r="AB202" s="10">
        <f t="shared" si="69"/>
        <v>0.36961291834430454</v>
      </c>
      <c r="AC202" s="10">
        <f t="shared" si="70"/>
        <v>3.7856032040220704</v>
      </c>
      <c r="AD202" s="10">
        <f t="shared" si="71"/>
        <v>0.12142902792867644</v>
      </c>
      <c r="AE202" s="10"/>
      <c r="AF202" s="10"/>
      <c r="AG202" s="10">
        <f t="shared" si="72"/>
        <v>99.999999999999986</v>
      </c>
      <c r="AH202" s="10"/>
      <c r="AI202" s="10"/>
    </row>
    <row r="203" spans="1:35" x14ac:dyDescent="0.3">
      <c r="A203" s="41"/>
      <c r="B203" s="9"/>
      <c r="C203" s="9"/>
      <c r="D203" s="9"/>
      <c r="E203" s="1"/>
      <c r="F203" s="9"/>
      <c r="G203" s="9"/>
      <c r="H203" s="9"/>
      <c r="I203" s="9"/>
      <c r="J203" s="9"/>
      <c r="K203" s="9"/>
      <c r="L203" s="1"/>
      <c r="M203" s="1"/>
      <c r="N203" s="8"/>
      <c r="O203" s="9"/>
      <c r="P203" s="9"/>
      <c r="Q203" s="66">
        <f t="shared" si="58"/>
        <v>0</v>
      </c>
      <c r="R203" s="66">
        <f t="shared" si="59"/>
        <v>0</v>
      </c>
      <c r="S203" s="30" t="e">
        <f t="shared" si="60"/>
        <v>#DIV/0!</v>
      </c>
      <c r="T203" s="17">
        <f t="shared" si="61"/>
        <v>0</v>
      </c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</row>
    <row r="204" spans="1:35" x14ac:dyDescent="0.3">
      <c r="A204" s="4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3"/>
      <c r="P204" s="3"/>
      <c r="Q204" s="66">
        <f t="shared" si="58"/>
        <v>0</v>
      </c>
      <c r="R204" s="66">
        <f t="shared" si="59"/>
        <v>0</v>
      </c>
      <c r="S204" s="30" t="e">
        <f t="shared" si="60"/>
        <v>#DIV/0!</v>
      </c>
      <c r="T204" s="17">
        <f t="shared" si="61"/>
        <v>0</v>
      </c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</row>
    <row r="205" spans="1:35" x14ac:dyDescent="0.3">
      <c r="A205" s="17" t="s">
        <v>348</v>
      </c>
      <c r="B205" s="10">
        <v>59.06</v>
      </c>
      <c r="C205" s="10">
        <v>0.62</v>
      </c>
      <c r="D205" s="10">
        <v>20.02</v>
      </c>
      <c r="E205" s="10">
        <v>6.45</v>
      </c>
      <c r="F205" s="10">
        <v>9.1999999999999998E-2</v>
      </c>
      <c r="G205" s="10">
        <v>3.331</v>
      </c>
      <c r="H205" s="10">
        <v>0.81499999999999995</v>
      </c>
      <c r="I205" s="10">
        <v>1.518</v>
      </c>
      <c r="J205" s="10">
        <v>4.1870000000000003</v>
      </c>
      <c r="K205" s="10">
        <v>0.14299999999999999</v>
      </c>
      <c r="N205" s="16">
        <f t="shared" ref="N205:N236" si="73">SUM(B205:L205)</f>
        <v>96.236000000000004</v>
      </c>
      <c r="Q205" s="66">
        <f t="shared" si="58"/>
        <v>96.236000000000004</v>
      </c>
      <c r="R205" s="66">
        <f t="shared" si="59"/>
        <v>96.236000000000004</v>
      </c>
      <c r="S205" s="30">
        <f t="shared" si="60"/>
        <v>1.0391121825512282</v>
      </c>
      <c r="T205" s="17" t="str">
        <f t="shared" si="61"/>
        <v>GLU</v>
      </c>
      <c r="U205" s="10">
        <f t="shared" si="62"/>
        <v>61.369965501475541</v>
      </c>
      <c r="V205" s="10">
        <f t="shared" si="63"/>
        <v>0.64424955318176147</v>
      </c>
      <c r="W205" s="10">
        <f t="shared" si="64"/>
        <v>20.803025894675589</v>
      </c>
      <c r="X205" s="10">
        <f t="shared" si="65"/>
        <v>6.7022735774554221</v>
      </c>
      <c r="Y205" s="10">
        <f t="shared" si="66"/>
        <v>9.559832079471299E-2</v>
      </c>
      <c r="Z205" s="10">
        <f t="shared" si="67"/>
        <v>3.4612826800781411</v>
      </c>
      <c r="AA205" s="10">
        <f t="shared" si="68"/>
        <v>0.84687642877925096</v>
      </c>
      <c r="AB205" s="10">
        <f t="shared" si="69"/>
        <v>1.5773722931127643</v>
      </c>
      <c r="AC205" s="10">
        <f t="shared" si="70"/>
        <v>4.3507627083419926</v>
      </c>
      <c r="AD205" s="10">
        <f t="shared" si="71"/>
        <v>0.14859304210482563</v>
      </c>
      <c r="AE205" s="10"/>
      <c r="AF205" s="10"/>
      <c r="AG205" s="10">
        <f t="shared" si="72"/>
        <v>99.999999999999972</v>
      </c>
      <c r="AH205" s="10"/>
      <c r="AI205" s="10"/>
    </row>
    <row r="206" spans="1:35" x14ac:dyDescent="0.3">
      <c r="A206" s="17" t="s">
        <v>350</v>
      </c>
      <c r="B206" s="10">
        <v>56.67</v>
      </c>
      <c r="C206" s="10">
        <v>0.94</v>
      </c>
      <c r="D206" s="10">
        <v>20.72</v>
      </c>
      <c r="E206" s="10">
        <v>7.88</v>
      </c>
      <c r="F206" s="10">
        <v>0.124</v>
      </c>
      <c r="G206" s="10">
        <v>3.6579999999999999</v>
      </c>
      <c r="H206" s="10">
        <v>0.26900000000000002</v>
      </c>
      <c r="I206" s="10">
        <v>1.8340000000000001</v>
      </c>
      <c r="J206" s="10">
        <v>4.6740000000000004</v>
      </c>
      <c r="K206" s="10">
        <v>0.124</v>
      </c>
      <c r="N206" s="16">
        <f t="shared" si="73"/>
        <v>96.893000000000001</v>
      </c>
      <c r="Q206" s="66">
        <f t="shared" si="58"/>
        <v>96.893000000000001</v>
      </c>
      <c r="R206" s="66">
        <f t="shared" si="59"/>
        <v>96.893000000000001</v>
      </c>
      <c r="S206" s="30">
        <f t="shared" si="60"/>
        <v>1.0320662999391081</v>
      </c>
      <c r="T206" s="17" t="str">
        <f t="shared" si="61"/>
        <v>VLU</v>
      </c>
      <c r="U206" s="10">
        <f t="shared" si="62"/>
        <v>58.487197217549259</v>
      </c>
      <c r="V206" s="10">
        <f t="shared" si="63"/>
        <v>0.97014232194276162</v>
      </c>
      <c r="W206" s="10">
        <f t="shared" si="64"/>
        <v>21.38441373473832</v>
      </c>
      <c r="X206" s="10">
        <f t="shared" si="65"/>
        <v>8.1326824435201726</v>
      </c>
      <c r="Y206" s="10">
        <f t="shared" si="66"/>
        <v>0.12797622119244942</v>
      </c>
      <c r="Z206" s="10">
        <f t="shared" si="67"/>
        <v>3.7752985251772575</v>
      </c>
      <c r="AA206" s="10">
        <f t="shared" si="68"/>
        <v>0.27762583468362012</v>
      </c>
      <c r="AB206" s="10">
        <f t="shared" si="69"/>
        <v>1.8928095940883245</v>
      </c>
      <c r="AC206" s="10">
        <f t="shared" si="70"/>
        <v>4.8238778859153921</v>
      </c>
      <c r="AD206" s="10">
        <f t="shared" si="71"/>
        <v>0.12797622119244942</v>
      </c>
      <c r="AE206" s="10"/>
      <c r="AF206" s="10"/>
      <c r="AG206" s="10">
        <f t="shared" si="72"/>
        <v>100.00000000000001</v>
      </c>
      <c r="AH206" s="10"/>
      <c r="AI206" s="10"/>
    </row>
    <row r="207" spans="1:35" x14ac:dyDescent="0.3">
      <c r="A207" s="17" t="s">
        <v>351</v>
      </c>
      <c r="B207" s="10">
        <v>61.35</v>
      </c>
      <c r="C207" s="10">
        <v>0.95</v>
      </c>
      <c r="D207" s="10">
        <v>19.16</v>
      </c>
      <c r="E207" s="10">
        <v>6.3</v>
      </c>
      <c r="F207" s="10">
        <v>0.08</v>
      </c>
      <c r="G207" s="10">
        <v>2.8559999999999999</v>
      </c>
      <c r="H207" s="10">
        <v>0.25</v>
      </c>
      <c r="I207" s="10">
        <v>1.907</v>
      </c>
      <c r="J207" s="10">
        <v>4.4740000000000002</v>
      </c>
      <c r="K207" s="10">
        <v>0.12</v>
      </c>
      <c r="N207" s="16">
        <f t="shared" si="73"/>
        <v>97.447000000000003</v>
      </c>
      <c r="Q207" s="66">
        <f t="shared" si="58"/>
        <v>97.447000000000003</v>
      </c>
      <c r="R207" s="66">
        <f t="shared" si="59"/>
        <v>97.447000000000003</v>
      </c>
      <c r="S207" s="30">
        <f t="shared" si="60"/>
        <v>1.0261988568144735</v>
      </c>
      <c r="T207" s="17" t="str">
        <f t="shared" si="61"/>
        <v>VXE</v>
      </c>
      <c r="U207" s="10">
        <f t="shared" si="62"/>
        <v>62.957299865567954</v>
      </c>
      <c r="V207" s="10">
        <f t="shared" si="63"/>
        <v>0.97488891397374977</v>
      </c>
      <c r="W207" s="10">
        <f t="shared" si="64"/>
        <v>19.661970096565312</v>
      </c>
      <c r="X207" s="10">
        <f t="shared" si="65"/>
        <v>6.4650527979311834</v>
      </c>
      <c r="Y207" s="10">
        <f t="shared" si="66"/>
        <v>8.2095908545157886E-2</v>
      </c>
      <c r="Z207" s="10">
        <f t="shared" si="67"/>
        <v>2.9308239350621363</v>
      </c>
      <c r="AA207" s="10">
        <f t="shared" si="68"/>
        <v>0.25654971420361838</v>
      </c>
      <c r="AB207" s="10">
        <f t="shared" si="69"/>
        <v>1.9569612199452011</v>
      </c>
      <c r="AC207" s="10">
        <f t="shared" si="70"/>
        <v>4.591213685387955</v>
      </c>
      <c r="AD207" s="10">
        <f t="shared" si="71"/>
        <v>0.12314386281773682</v>
      </c>
      <c r="AE207" s="10"/>
      <c r="AF207" s="10"/>
      <c r="AG207" s="10">
        <f t="shared" si="72"/>
        <v>100</v>
      </c>
      <c r="AH207" s="10"/>
      <c r="AI207" s="10"/>
    </row>
    <row r="208" spans="1:35" x14ac:dyDescent="0.3">
      <c r="A208" s="23" t="s">
        <v>352</v>
      </c>
      <c r="B208" s="19">
        <v>51.46</v>
      </c>
      <c r="C208" s="19">
        <v>1.22</v>
      </c>
      <c r="D208" s="19">
        <v>23.25</v>
      </c>
      <c r="E208" s="19">
        <v>11.2</v>
      </c>
      <c r="F208" s="19">
        <v>0.19600000000000001</v>
      </c>
      <c r="G208" s="19">
        <v>2.4489999999999998</v>
      </c>
      <c r="H208" s="19">
        <v>0.41299999999999998</v>
      </c>
      <c r="I208" s="19">
        <v>0.85799999999999998</v>
      </c>
      <c r="J208" s="19">
        <v>3.6779999999999999</v>
      </c>
      <c r="K208" s="19">
        <v>0.10299999999999999</v>
      </c>
      <c r="L208" s="19"/>
      <c r="M208" s="19"/>
      <c r="N208" s="20">
        <f t="shared" si="73"/>
        <v>94.826999999999998</v>
      </c>
      <c r="O208" s="19"/>
      <c r="P208" s="19"/>
      <c r="Q208" s="66">
        <f t="shared" si="58"/>
        <v>94.826999999999998</v>
      </c>
      <c r="R208" s="66">
        <f t="shared" si="59"/>
        <v>94.826999999999998</v>
      </c>
      <c r="S208" s="30">
        <f t="shared" si="60"/>
        <v>1.0545519735940185</v>
      </c>
      <c r="T208" s="17" t="str">
        <f t="shared" si="61"/>
        <v>ALI</v>
      </c>
      <c r="U208" s="10">
        <f t="shared" si="62"/>
        <v>54.267244561148196</v>
      </c>
      <c r="V208" s="10">
        <f t="shared" si="63"/>
        <v>1.2865534077847025</v>
      </c>
      <c r="W208" s="10">
        <f t="shared" si="64"/>
        <v>24.518333386060931</v>
      </c>
      <c r="X208" s="10">
        <f t="shared" si="65"/>
        <v>11.810982104253007</v>
      </c>
      <c r="Y208" s="10">
        <f t="shared" si="66"/>
        <v>0.20669218682442764</v>
      </c>
      <c r="Z208" s="10">
        <f t="shared" si="67"/>
        <v>2.5825977833317513</v>
      </c>
      <c r="AA208" s="10">
        <f t="shared" si="68"/>
        <v>0.43552996509432962</v>
      </c>
      <c r="AB208" s="10">
        <f t="shared" si="69"/>
        <v>0.90480559334366784</v>
      </c>
      <c r="AC208" s="10">
        <f t="shared" si="70"/>
        <v>3.8786421588788</v>
      </c>
      <c r="AD208" s="10">
        <f t="shared" si="71"/>
        <v>0.10861885328018391</v>
      </c>
      <c r="AE208" s="10"/>
      <c r="AF208" s="10"/>
      <c r="AG208" s="10">
        <f t="shared" si="72"/>
        <v>99.999999999999986</v>
      </c>
      <c r="AH208" s="10"/>
      <c r="AI208" s="10"/>
    </row>
    <row r="209" spans="1:35" x14ac:dyDescent="0.3">
      <c r="A209" s="23" t="s">
        <v>354</v>
      </c>
      <c r="B209" s="19">
        <v>53.85</v>
      </c>
      <c r="C209" s="19">
        <v>1.1100000000000001</v>
      </c>
      <c r="D209" s="19">
        <v>24.23</v>
      </c>
      <c r="E209" s="19">
        <v>9.18</v>
      </c>
      <c r="F209" s="19">
        <v>0.06</v>
      </c>
      <c r="G209" s="19">
        <v>2.0539999999999998</v>
      </c>
      <c r="H209" s="19">
        <v>0.28799999999999998</v>
      </c>
      <c r="I209" s="19">
        <v>1.141</v>
      </c>
      <c r="J209" s="19">
        <v>3.4420000000000002</v>
      </c>
      <c r="K209" s="19">
        <v>7.9000000000000001E-2</v>
      </c>
      <c r="L209" s="19"/>
      <c r="M209" s="19"/>
      <c r="N209" s="20">
        <f t="shared" si="73"/>
        <v>95.434000000000012</v>
      </c>
      <c r="O209" s="19"/>
      <c r="P209" s="19"/>
      <c r="Q209" s="66">
        <f t="shared" si="58"/>
        <v>95.434000000000012</v>
      </c>
      <c r="R209" s="66">
        <f t="shared" si="59"/>
        <v>95.434000000000012</v>
      </c>
      <c r="S209" s="30">
        <f t="shared" si="60"/>
        <v>1.0478445836913468</v>
      </c>
      <c r="T209" s="17" t="str">
        <f t="shared" si="61"/>
        <v>RFR</v>
      </c>
      <c r="U209" s="10">
        <f t="shared" si="62"/>
        <v>56.42643083177903</v>
      </c>
      <c r="V209" s="10">
        <f t="shared" si="63"/>
        <v>1.163107487897395</v>
      </c>
      <c r="W209" s="10">
        <f t="shared" si="64"/>
        <v>25.389274262841333</v>
      </c>
      <c r="X209" s="10">
        <f t="shared" si="65"/>
        <v>9.6192132782865638</v>
      </c>
      <c r="Y209" s="10">
        <f t="shared" si="66"/>
        <v>6.2870675021480804E-2</v>
      </c>
      <c r="Z209" s="10">
        <f t="shared" si="67"/>
        <v>2.1522727749020261</v>
      </c>
      <c r="AA209" s="10">
        <f t="shared" si="68"/>
        <v>0.30177924010310786</v>
      </c>
      <c r="AB209" s="10">
        <f t="shared" si="69"/>
        <v>1.1955906699918266</v>
      </c>
      <c r="AC209" s="10">
        <f t="shared" si="70"/>
        <v>3.6066810570656158</v>
      </c>
      <c r="AD209" s="10">
        <f t="shared" si="71"/>
        <v>8.2779722111616397E-2</v>
      </c>
      <c r="AE209" s="10"/>
      <c r="AF209" s="10"/>
      <c r="AG209" s="10">
        <f t="shared" si="72"/>
        <v>99.999999999999986</v>
      </c>
      <c r="AH209" s="10"/>
      <c r="AI209" s="10"/>
    </row>
    <row r="210" spans="1:35" x14ac:dyDescent="0.3">
      <c r="A210" s="23" t="s">
        <v>355</v>
      </c>
      <c r="B210" s="19">
        <v>58.87</v>
      </c>
      <c r="C210" s="19">
        <v>1.1000000000000001</v>
      </c>
      <c r="D210" s="19">
        <v>22.03</v>
      </c>
      <c r="E210" s="19">
        <v>6.07</v>
      </c>
      <c r="F210" s="19">
        <v>4.9000000000000002E-2</v>
      </c>
      <c r="G210" s="19">
        <v>1.427</v>
      </c>
      <c r="H210" s="19">
        <v>0.58699999999999997</v>
      </c>
      <c r="I210" s="19">
        <v>1.5640000000000001</v>
      </c>
      <c r="J210" s="19">
        <v>3.8130000000000002</v>
      </c>
      <c r="K210" s="19">
        <v>9.8000000000000004E-2</v>
      </c>
      <c r="L210" s="19"/>
      <c r="M210" s="19"/>
      <c r="N210" s="20">
        <f t="shared" si="73"/>
        <v>95.608000000000004</v>
      </c>
      <c r="O210" s="19"/>
      <c r="P210" s="19"/>
      <c r="Q210" s="66">
        <f t="shared" si="58"/>
        <v>95.608000000000004</v>
      </c>
      <c r="R210" s="66">
        <f t="shared" si="59"/>
        <v>95.608000000000004</v>
      </c>
      <c r="S210" s="30">
        <f t="shared" si="60"/>
        <v>1.0459375784453184</v>
      </c>
      <c r="T210" s="17" t="str">
        <f t="shared" si="61"/>
        <v>ROC</v>
      </c>
      <c r="U210" s="10">
        <f t="shared" si="62"/>
        <v>61.574345243075896</v>
      </c>
      <c r="V210" s="10">
        <f t="shared" si="63"/>
        <v>1.1505313362898504</v>
      </c>
      <c r="W210" s="10">
        <f t="shared" si="64"/>
        <v>23.042004853150367</v>
      </c>
      <c r="X210" s="10">
        <f t="shared" si="65"/>
        <v>6.3488411011630834</v>
      </c>
      <c r="Y210" s="10">
        <f t="shared" si="66"/>
        <v>5.1250941343820605E-2</v>
      </c>
      <c r="Z210" s="10">
        <f t="shared" si="67"/>
        <v>1.4925529244414695</v>
      </c>
      <c r="AA210" s="10">
        <f t="shared" si="68"/>
        <v>0.61396535854740186</v>
      </c>
      <c r="AB210" s="10">
        <f t="shared" si="69"/>
        <v>1.635846372688478</v>
      </c>
      <c r="AC210" s="10">
        <f t="shared" si="70"/>
        <v>3.9881599866119992</v>
      </c>
      <c r="AD210" s="10">
        <f t="shared" si="71"/>
        <v>0.10250188268764121</v>
      </c>
      <c r="AE210" s="10"/>
      <c r="AF210" s="10"/>
      <c r="AG210" s="10">
        <f t="shared" si="72"/>
        <v>100.00000000000003</v>
      </c>
      <c r="AH210" s="10"/>
      <c r="AI210" s="10"/>
    </row>
    <row r="211" spans="1:35" x14ac:dyDescent="0.3">
      <c r="A211" s="23" t="s">
        <v>356</v>
      </c>
      <c r="B211" s="19">
        <v>52.92</v>
      </c>
      <c r="C211" s="19">
        <v>1.35</v>
      </c>
      <c r="D211" s="19">
        <v>24.81</v>
      </c>
      <c r="E211" s="19">
        <v>8.9499999999999993</v>
      </c>
      <c r="F211" s="19">
        <v>8.2000000000000003E-2</v>
      </c>
      <c r="G211" s="19">
        <v>1.885</v>
      </c>
      <c r="H211" s="19">
        <v>0.255</v>
      </c>
      <c r="I211" s="19">
        <v>1.0289999999999999</v>
      </c>
      <c r="J211" s="19">
        <v>3.6379999999999999</v>
      </c>
      <c r="K211" s="19">
        <v>0.122</v>
      </c>
      <c r="L211" s="19"/>
      <c r="M211" s="19"/>
      <c r="N211" s="20">
        <f t="shared" si="73"/>
        <v>95.040999999999997</v>
      </c>
      <c r="O211" s="19"/>
      <c r="P211" s="19"/>
      <c r="Q211" s="66">
        <f t="shared" si="58"/>
        <v>95.040999999999997</v>
      </c>
      <c r="R211" s="66">
        <f t="shared" si="59"/>
        <v>95.040999999999997</v>
      </c>
      <c r="S211" s="30">
        <f t="shared" si="60"/>
        <v>1.0521774812975453</v>
      </c>
      <c r="T211" s="17" t="str">
        <f t="shared" si="61"/>
        <v>ARO</v>
      </c>
      <c r="U211" s="10">
        <f t="shared" si="62"/>
        <v>55.681232310266097</v>
      </c>
      <c r="V211" s="10">
        <f t="shared" si="63"/>
        <v>1.4204395997516863</v>
      </c>
      <c r="W211" s="10">
        <f t="shared" si="64"/>
        <v>26.104523310992096</v>
      </c>
      <c r="X211" s="10">
        <f t="shared" si="65"/>
        <v>9.4169884576130301</v>
      </c>
      <c r="Y211" s="10">
        <f t="shared" si="66"/>
        <v>8.6278553466398719E-2</v>
      </c>
      <c r="Z211" s="10">
        <f t="shared" si="67"/>
        <v>1.9833545522458729</v>
      </c>
      <c r="AA211" s="10">
        <f t="shared" si="68"/>
        <v>0.26830525773087405</v>
      </c>
      <c r="AB211" s="10">
        <f t="shared" si="69"/>
        <v>1.082690628255174</v>
      </c>
      <c r="AC211" s="10">
        <f t="shared" si="70"/>
        <v>3.8278216769604696</v>
      </c>
      <c r="AD211" s="10">
        <f t="shared" si="71"/>
        <v>0.12836565271830053</v>
      </c>
      <c r="AE211" s="10"/>
      <c r="AF211" s="10"/>
      <c r="AG211" s="10">
        <f t="shared" si="72"/>
        <v>100</v>
      </c>
      <c r="AH211" s="10"/>
      <c r="AI211" s="10"/>
    </row>
    <row r="212" spans="1:35" x14ac:dyDescent="0.3">
      <c r="A212" s="23" t="s">
        <v>357</v>
      </c>
      <c r="B212" s="19">
        <v>54.13</v>
      </c>
      <c r="C212" s="19">
        <v>0.92</v>
      </c>
      <c r="D212" s="19">
        <v>25.21</v>
      </c>
      <c r="E212" s="19">
        <v>7.46</v>
      </c>
      <c r="F212" s="19">
        <v>4.8000000000000001E-2</v>
      </c>
      <c r="G212" s="19">
        <v>1.7809999999999999</v>
      </c>
      <c r="H212" s="19">
        <v>0.313</v>
      </c>
      <c r="I212" s="19">
        <v>1.204</v>
      </c>
      <c r="J212" s="19">
        <v>3.4180000000000001</v>
      </c>
      <c r="K212" s="19">
        <v>1.107</v>
      </c>
      <c r="L212" s="19"/>
      <c r="M212" s="19"/>
      <c r="N212" s="20">
        <f t="shared" si="73"/>
        <v>95.591000000000008</v>
      </c>
      <c r="O212" s="19"/>
      <c r="P212" s="19"/>
      <c r="Q212" s="66">
        <f t="shared" si="58"/>
        <v>95.591000000000008</v>
      </c>
      <c r="R212" s="66">
        <f t="shared" si="59"/>
        <v>95.591000000000008</v>
      </c>
      <c r="S212" s="30">
        <f t="shared" si="60"/>
        <v>1.0461235890408092</v>
      </c>
      <c r="T212" s="17" t="str">
        <f t="shared" si="61"/>
        <v>CAU</v>
      </c>
      <c r="U212" s="10">
        <f t="shared" si="62"/>
        <v>56.626669874779004</v>
      </c>
      <c r="V212" s="10">
        <f t="shared" si="63"/>
        <v>0.96243370191754452</v>
      </c>
      <c r="W212" s="10">
        <f t="shared" si="64"/>
        <v>26.372775679718799</v>
      </c>
      <c r="X212" s="10">
        <f t="shared" si="65"/>
        <v>7.8040819742444363</v>
      </c>
      <c r="Y212" s="10">
        <f t="shared" si="66"/>
        <v>5.0213932273958838E-2</v>
      </c>
      <c r="Z212" s="10">
        <f t="shared" si="67"/>
        <v>1.863146112081681</v>
      </c>
      <c r="AA212" s="10">
        <f t="shared" si="68"/>
        <v>0.32743668336977327</v>
      </c>
      <c r="AB212" s="10">
        <f t="shared" si="69"/>
        <v>1.2595328012051341</v>
      </c>
      <c r="AC212" s="10">
        <f t="shared" si="70"/>
        <v>3.5756504273414857</v>
      </c>
      <c r="AD212" s="10">
        <f t="shared" si="71"/>
        <v>1.1580588130681757</v>
      </c>
      <c r="AE212" s="10"/>
      <c r="AF212" s="10"/>
      <c r="AG212" s="10">
        <f t="shared" si="72"/>
        <v>100.00000000000001</v>
      </c>
      <c r="AH212" s="10"/>
      <c r="AI212" s="10"/>
    </row>
    <row r="213" spans="1:35" x14ac:dyDescent="0.3">
      <c r="A213" s="23" t="s">
        <v>358</v>
      </c>
      <c r="B213" s="19">
        <v>57.14</v>
      </c>
      <c r="C213" s="19">
        <v>1.18</v>
      </c>
      <c r="D213" s="19">
        <v>21.97</v>
      </c>
      <c r="E213" s="19">
        <v>7.71</v>
      </c>
      <c r="F213" s="19">
        <v>8.8999999999999996E-2</v>
      </c>
      <c r="G213" s="19">
        <v>1.89</v>
      </c>
      <c r="H213" s="19">
        <v>0.73199999999999998</v>
      </c>
      <c r="I213" s="19">
        <v>1.0389999999999999</v>
      </c>
      <c r="J213" s="19">
        <v>3.5419999999999998</v>
      </c>
      <c r="K213" s="19">
        <v>9.9000000000000005E-2</v>
      </c>
      <c r="L213" s="19"/>
      <c r="M213" s="19"/>
      <c r="N213" s="20">
        <f t="shared" si="73"/>
        <v>95.390999999999991</v>
      </c>
      <c r="O213" s="19"/>
      <c r="P213" s="19"/>
      <c r="Q213" s="66">
        <f t="shared" si="58"/>
        <v>95.390999999999991</v>
      </c>
      <c r="R213" s="66">
        <f t="shared" si="59"/>
        <v>95.390999999999991</v>
      </c>
      <c r="S213" s="30">
        <f t="shared" si="60"/>
        <v>1.0483169271734232</v>
      </c>
      <c r="T213" s="17" t="str">
        <f t="shared" si="61"/>
        <v>LAS</v>
      </c>
      <c r="U213" s="10">
        <f t="shared" si="62"/>
        <v>59.900829218689402</v>
      </c>
      <c r="V213" s="10">
        <f t="shared" si="63"/>
        <v>1.2370139740646393</v>
      </c>
      <c r="W213" s="10">
        <f t="shared" si="64"/>
        <v>23.031522890000105</v>
      </c>
      <c r="X213" s="10">
        <f t="shared" si="65"/>
        <v>8.0825235085070926</v>
      </c>
      <c r="Y213" s="10">
        <f t="shared" si="66"/>
        <v>9.3300206518434653E-2</v>
      </c>
      <c r="Z213" s="10">
        <f t="shared" si="67"/>
        <v>1.9813189923577696</v>
      </c>
      <c r="AA213" s="10">
        <f t="shared" si="68"/>
        <v>0.76736799069094574</v>
      </c>
      <c r="AB213" s="10">
        <f t="shared" si="69"/>
        <v>1.0892012873331867</v>
      </c>
      <c r="AC213" s="10">
        <f t="shared" si="70"/>
        <v>3.7131385560482646</v>
      </c>
      <c r="AD213" s="10">
        <f t="shared" si="71"/>
        <v>0.1037833757901689</v>
      </c>
      <c r="AE213" s="10"/>
      <c r="AF213" s="10"/>
      <c r="AG213" s="10">
        <f t="shared" si="72"/>
        <v>100.00000000000001</v>
      </c>
      <c r="AH213" s="10"/>
      <c r="AI213" s="10"/>
    </row>
    <row r="214" spans="1:35" x14ac:dyDescent="0.3">
      <c r="A214" s="23" t="s">
        <v>359</v>
      </c>
      <c r="B214" s="19">
        <v>55.34</v>
      </c>
      <c r="C214" s="19">
        <v>1.1499999999999999</v>
      </c>
      <c r="D214" s="19">
        <v>22.09</v>
      </c>
      <c r="E214" s="19">
        <v>8.3699999999999992</v>
      </c>
      <c r="F214" s="19">
        <v>7.1999999999999995E-2</v>
      </c>
      <c r="G214" s="19">
        <v>2.0179999999999998</v>
      </c>
      <c r="H214" s="19">
        <v>0.73499999999999999</v>
      </c>
      <c r="I214" s="19">
        <v>1.087</v>
      </c>
      <c r="J214" s="19">
        <v>3.4260000000000002</v>
      </c>
      <c r="K214" s="19">
        <v>0.10299999999999999</v>
      </c>
      <c r="L214" s="19"/>
      <c r="M214" s="19"/>
      <c r="N214" s="20">
        <f t="shared" si="73"/>
        <v>94.391000000000005</v>
      </c>
      <c r="O214" s="19"/>
      <c r="P214" s="19"/>
      <c r="Q214" s="66">
        <f t="shared" si="58"/>
        <v>94.391000000000005</v>
      </c>
      <c r="R214" s="66">
        <f t="shared" si="59"/>
        <v>94.391000000000005</v>
      </c>
      <c r="S214" s="30">
        <f t="shared" si="60"/>
        <v>1.0594230382133889</v>
      </c>
      <c r="T214" s="17" t="str">
        <f t="shared" si="61"/>
        <v>PEB</v>
      </c>
      <c r="U214" s="10">
        <f t="shared" si="62"/>
        <v>58.628470934728945</v>
      </c>
      <c r="V214" s="10">
        <f t="shared" si="63"/>
        <v>1.2183364939453971</v>
      </c>
      <c r="W214" s="10">
        <f t="shared" si="64"/>
        <v>23.402654914133759</v>
      </c>
      <c r="X214" s="10">
        <f t="shared" si="65"/>
        <v>8.867370829846065</v>
      </c>
      <c r="Y214" s="10">
        <f t="shared" si="66"/>
        <v>7.6278458751363992E-2</v>
      </c>
      <c r="Z214" s="10">
        <f t="shared" si="67"/>
        <v>2.1379156911146184</v>
      </c>
      <c r="AA214" s="10">
        <f t="shared" si="68"/>
        <v>0.7786759330868408</v>
      </c>
      <c r="AB214" s="10">
        <f t="shared" si="69"/>
        <v>1.1515928425379538</v>
      </c>
      <c r="AC214" s="10">
        <f t="shared" si="70"/>
        <v>3.6295833289190704</v>
      </c>
      <c r="AD214" s="10">
        <f t="shared" si="71"/>
        <v>0.10912057293597906</v>
      </c>
      <c r="AE214" s="10"/>
      <c r="AF214" s="10"/>
      <c r="AG214" s="10">
        <f t="shared" si="72"/>
        <v>99.999999999999986</v>
      </c>
      <c r="AH214" s="10"/>
      <c r="AI214" s="10"/>
    </row>
    <row r="215" spans="1:35" x14ac:dyDescent="0.3">
      <c r="A215" s="23" t="s">
        <v>360</v>
      </c>
      <c r="B215" s="19">
        <v>55.37</v>
      </c>
      <c r="C215" s="19">
        <v>1.19</v>
      </c>
      <c r="D215" s="19">
        <v>22.9</v>
      </c>
      <c r="E215" s="19">
        <v>8.83</v>
      </c>
      <c r="F215" s="19">
        <v>5.8999999999999997E-2</v>
      </c>
      <c r="G215" s="19">
        <v>2.08</v>
      </c>
      <c r="H215" s="19">
        <v>0.29599999999999999</v>
      </c>
      <c r="I215" s="19">
        <v>1.1140000000000001</v>
      </c>
      <c r="J215" s="19">
        <v>3.528</v>
      </c>
      <c r="K215" s="19">
        <v>9.9000000000000005E-2</v>
      </c>
      <c r="L215" s="19"/>
      <c r="M215" s="19"/>
      <c r="N215" s="20">
        <f t="shared" si="73"/>
        <v>95.466000000000008</v>
      </c>
      <c r="O215" s="19"/>
      <c r="P215" s="19"/>
      <c r="Q215" s="66">
        <f t="shared" si="58"/>
        <v>95.466000000000008</v>
      </c>
      <c r="R215" s="66">
        <f t="shared" si="59"/>
        <v>95.466000000000008</v>
      </c>
      <c r="S215" s="30">
        <f t="shared" si="60"/>
        <v>1.0474933484172375</v>
      </c>
      <c r="T215" s="17" t="str">
        <f t="shared" si="61"/>
        <v>QIA</v>
      </c>
      <c r="U215" s="10">
        <f t="shared" si="62"/>
        <v>57.999706701862436</v>
      </c>
      <c r="V215" s="10">
        <f t="shared" si="63"/>
        <v>1.2465170846165126</v>
      </c>
      <c r="W215" s="10">
        <f t="shared" si="64"/>
        <v>23.987597678754739</v>
      </c>
      <c r="X215" s="10">
        <f t="shared" si="65"/>
        <v>9.2493662665242073</v>
      </c>
      <c r="Y215" s="10">
        <f t="shared" si="66"/>
        <v>6.1802107556617011E-2</v>
      </c>
      <c r="Z215" s="10">
        <f t="shared" si="67"/>
        <v>2.1787861647078541</v>
      </c>
      <c r="AA215" s="10">
        <f t="shared" si="68"/>
        <v>0.31005803113150227</v>
      </c>
      <c r="AB215" s="10">
        <f t="shared" si="69"/>
        <v>1.1669075901368027</v>
      </c>
      <c r="AC215" s="10">
        <f t="shared" si="70"/>
        <v>3.6955565332160139</v>
      </c>
      <c r="AD215" s="10">
        <f t="shared" si="71"/>
        <v>0.10370184149330652</v>
      </c>
      <c r="AE215" s="10"/>
      <c r="AF215" s="10"/>
      <c r="AG215" s="10">
        <f t="shared" si="72"/>
        <v>100</v>
      </c>
      <c r="AH215" s="10"/>
      <c r="AI215" s="10"/>
    </row>
    <row r="216" spans="1:35" x14ac:dyDescent="0.3">
      <c r="A216" s="23" t="s">
        <v>361</v>
      </c>
      <c r="B216" s="19">
        <v>57.31</v>
      </c>
      <c r="C216" s="19">
        <v>1.0900000000000001</v>
      </c>
      <c r="D216" s="19">
        <v>21.37</v>
      </c>
      <c r="E216" s="19">
        <v>8.76</v>
      </c>
      <c r="F216" s="19">
        <v>6.0999999999999999E-2</v>
      </c>
      <c r="G216" s="19">
        <v>2.1640000000000001</v>
      </c>
      <c r="H216" s="19">
        <v>0.51</v>
      </c>
      <c r="I216" s="19">
        <v>1.0620000000000001</v>
      </c>
      <c r="J216" s="19">
        <v>3.206</v>
      </c>
      <c r="K216" s="19">
        <v>0.10199999999999999</v>
      </c>
      <c r="L216" s="19"/>
      <c r="M216" s="19"/>
      <c r="N216" s="20">
        <f t="shared" si="73"/>
        <v>95.635000000000034</v>
      </c>
      <c r="O216" s="19"/>
      <c r="P216" s="19"/>
      <c r="Q216" s="66">
        <f t="shared" si="58"/>
        <v>95.635000000000034</v>
      </c>
      <c r="R216" s="66">
        <f t="shared" si="59"/>
        <v>95.635000000000034</v>
      </c>
      <c r="S216" s="30">
        <f t="shared" si="60"/>
        <v>1.0456422857740364</v>
      </c>
      <c r="T216" s="17" t="str">
        <f t="shared" si="61"/>
        <v>QIB</v>
      </c>
      <c r="U216" s="10">
        <f t="shared" si="62"/>
        <v>59.925759397710031</v>
      </c>
      <c r="V216" s="10">
        <f t="shared" si="63"/>
        <v>1.1397500914936998</v>
      </c>
      <c r="W216" s="10">
        <f t="shared" si="64"/>
        <v>22.345375646991158</v>
      </c>
      <c r="X216" s="10">
        <f t="shared" si="65"/>
        <v>9.159826423380558</v>
      </c>
      <c r="Y216" s="10">
        <f t="shared" si="66"/>
        <v>6.3784179432216218E-2</v>
      </c>
      <c r="Z216" s="10">
        <f t="shared" si="67"/>
        <v>2.2627699064150151</v>
      </c>
      <c r="AA216" s="10">
        <f t="shared" si="68"/>
        <v>0.5332775657447586</v>
      </c>
      <c r="AB216" s="10">
        <f t="shared" si="69"/>
        <v>1.1104721074920267</v>
      </c>
      <c r="AC216" s="10">
        <f t="shared" si="70"/>
        <v>3.3523291681915608</v>
      </c>
      <c r="AD216" s="10">
        <f t="shared" si="71"/>
        <v>0.10665551314895171</v>
      </c>
      <c r="AE216" s="10"/>
      <c r="AF216" s="10"/>
      <c r="AG216" s="10">
        <f t="shared" si="72"/>
        <v>99.999999999999972</v>
      </c>
      <c r="AH216" s="10"/>
      <c r="AI216" s="10"/>
    </row>
    <row r="217" spans="1:35" x14ac:dyDescent="0.3">
      <c r="A217" s="23" t="s">
        <v>362</v>
      </c>
      <c r="B217" s="19">
        <v>55.19</v>
      </c>
      <c r="C217" s="19">
        <v>1.2</v>
      </c>
      <c r="D217" s="19">
        <v>22.01</v>
      </c>
      <c r="E217" s="19">
        <v>8.6</v>
      </c>
      <c r="F217" s="19">
        <v>8.7999999999999995E-2</v>
      </c>
      <c r="G217" s="19">
        <v>1.9530000000000001</v>
      </c>
      <c r="H217" s="19">
        <v>0.90800000000000003</v>
      </c>
      <c r="I217" s="19">
        <v>0.996</v>
      </c>
      <c r="J217" s="19">
        <v>3.5249999999999999</v>
      </c>
      <c r="K217" s="19">
        <v>9.8000000000000004E-2</v>
      </c>
      <c r="L217" s="19"/>
      <c r="M217" s="19"/>
      <c r="N217" s="20">
        <f t="shared" si="73"/>
        <v>94.567999999999998</v>
      </c>
      <c r="O217" s="19"/>
      <c r="P217" s="19"/>
      <c r="Q217" s="66">
        <f t="shared" si="58"/>
        <v>94.567999999999998</v>
      </c>
      <c r="R217" s="66">
        <f t="shared" si="59"/>
        <v>94.567999999999998</v>
      </c>
      <c r="S217" s="30">
        <f t="shared" si="60"/>
        <v>1.0574401488875731</v>
      </c>
      <c r="T217" s="17" t="str">
        <f t="shared" si="61"/>
        <v>VIB</v>
      </c>
      <c r="U217" s="10">
        <f t="shared" si="62"/>
        <v>58.36012181710516</v>
      </c>
      <c r="V217" s="10">
        <f t="shared" si="63"/>
        <v>1.2689281786650877</v>
      </c>
      <c r="W217" s="10">
        <f t="shared" si="64"/>
        <v>23.274257677015484</v>
      </c>
      <c r="X217" s="10">
        <f t="shared" si="65"/>
        <v>9.0939852804331274</v>
      </c>
      <c r="Y217" s="10">
        <f t="shared" si="66"/>
        <v>9.3054733102106421E-2</v>
      </c>
      <c r="Z217" s="10">
        <f t="shared" si="67"/>
        <v>2.0651806107774302</v>
      </c>
      <c r="AA217" s="10">
        <f t="shared" si="68"/>
        <v>0.96015565518991641</v>
      </c>
      <c r="AB217" s="10">
        <f t="shared" si="69"/>
        <v>1.0532103882920227</v>
      </c>
      <c r="AC217" s="10">
        <f t="shared" si="70"/>
        <v>3.727476524828695</v>
      </c>
      <c r="AD217" s="10">
        <f t="shared" si="71"/>
        <v>0.10362913459098216</v>
      </c>
      <c r="AE217" s="10"/>
      <c r="AF217" s="10"/>
      <c r="AG217" s="10">
        <f t="shared" si="72"/>
        <v>100.00000000000003</v>
      </c>
      <c r="AH217" s="10"/>
      <c r="AI217" s="10"/>
    </row>
    <row r="218" spans="1:35" x14ac:dyDescent="0.3">
      <c r="A218" s="23" t="s">
        <v>363</v>
      </c>
      <c r="B218" s="19">
        <v>57.08</v>
      </c>
      <c r="C218" s="19">
        <v>1.18</v>
      </c>
      <c r="D218" s="19">
        <v>22.35</v>
      </c>
      <c r="E218" s="19">
        <v>8.2899999999999991</v>
      </c>
      <c r="F218" s="19">
        <v>6.9000000000000006E-2</v>
      </c>
      <c r="G218" s="19">
        <v>1.911</v>
      </c>
      <c r="H218" s="19">
        <v>0.23799999999999999</v>
      </c>
      <c r="I218" s="19">
        <v>1.099</v>
      </c>
      <c r="J218" s="19">
        <v>3.3170000000000002</v>
      </c>
      <c r="K218" s="19">
        <v>9.9000000000000005E-2</v>
      </c>
      <c r="L218" s="19"/>
      <c r="M218" s="19"/>
      <c r="N218" s="20">
        <f t="shared" si="73"/>
        <v>95.633000000000024</v>
      </c>
      <c r="O218" s="19"/>
      <c r="P218" s="19"/>
      <c r="Q218" s="66">
        <f t="shared" si="58"/>
        <v>95.633000000000024</v>
      </c>
      <c r="R218" s="66">
        <f t="shared" si="59"/>
        <v>95.633000000000024</v>
      </c>
      <c r="S218" s="30">
        <f t="shared" si="60"/>
        <v>1.0456641535871507</v>
      </c>
      <c r="T218" s="17" t="str">
        <f t="shared" si="61"/>
        <v>3C</v>
      </c>
      <c r="U218" s="10">
        <f t="shared" si="62"/>
        <v>59.686509886754557</v>
      </c>
      <c r="V218" s="10">
        <f t="shared" si="63"/>
        <v>1.2338837012328379</v>
      </c>
      <c r="W218" s="10">
        <f t="shared" si="64"/>
        <v>23.370593832672821</v>
      </c>
      <c r="X218" s="10">
        <f t="shared" si="65"/>
        <v>8.6685558332374786</v>
      </c>
      <c r="Y218" s="10">
        <f t="shared" si="66"/>
        <v>7.2150826597513401E-2</v>
      </c>
      <c r="Z218" s="10">
        <f t="shared" si="67"/>
        <v>1.998264197505045</v>
      </c>
      <c r="AA218" s="10">
        <f t="shared" si="68"/>
        <v>0.24886806855374186</v>
      </c>
      <c r="AB218" s="10">
        <f t="shared" si="69"/>
        <v>1.1491849047922786</v>
      </c>
      <c r="AC218" s="10">
        <f t="shared" si="70"/>
        <v>3.4684679974485793</v>
      </c>
      <c r="AD218" s="10">
        <f t="shared" si="71"/>
        <v>0.10352075120512792</v>
      </c>
      <c r="AE218" s="10"/>
      <c r="AF218" s="10"/>
      <c r="AG218" s="10">
        <f t="shared" si="72"/>
        <v>99.999999999999986</v>
      </c>
      <c r="AH218" s="10"/>
      <c r="AI218" s="10"/>
    </row>
    <row r="219" spans="1:35" x14ac:dyDescent="0.3">
      <c r="A219" s="23" t="s">
        <v>364</v>
      </c>
      <c r="B219" s="19">
        <v>54.58</v>
      </c>
      <c r="C219" s="19">
        <v>1.24</v>
      </c>
      <c r="D219" s="19">
        <v>24.27</v>
      </c>
      <c r="E219" s="19">
        <v>8.39</v>
      </c>
      <c r="F219" s="19">
        <v>7.0999999999999994E-2</v>
      </c>
      <c r="G219" s="19">
        <v>1.8660000000000001</v>
      </c>
      <c r="H219" s="19">
        <v>0.224</v>
      </c>
      <c r="I219" s="19">
        <v>1.254</v>
      </c>
      <c r="J219" s="19">
        <v>3.5790000000000002</v>
      </c>
      <c r="K219" s="19">
        <v>0.82</v>
      </c>
      <c r="L219" s="19"/>
      <c r="M219" s="19"/>
      <c r="N219" s="20">
        <f t="shared" si="73"/>
        <v>96.293999999999997</v>
      </c>
      <c r="O219" s="19"/>
      <c r="P219" s="19"/>
      <c r="Q219" s="66">
        <f t="shared" si="58"/>
        <v>96.293999999999997</v>
      </c>
      <c r="R219" s="66">
        <f t="shared" si="59"/>
        <v>96.293999999999997</v>
      </c>
      <c r="S219" s="30">
        <f t="shared" si="60"/>
        <v>1.0384863023656719</v>
      </c>
      <c r="T219" s="17" t="str">
        <f t="shared" si="61"/>
        <v>CTÑ</v>
      </c>
      <c r="U219" s="10">
        <f t="shared" si="62"/>
        <v>56.68058238311837</v>
      </c>
      <c r="V219" s="10">
        <f t="shared" si="63"/>
        <v>1.2877230149334331</v>
      </c>
      <c r="W219" s="10">
        <f t="shared" si="64"/>
        <v>25.204062558414854</v>
      </c>
      <c r="X219" s="10">
        <f t="shared" si="65"/>
        <v>8.712900076847987</v>
      </c>
      <c r="Y219" s="10">
        <f t="shared" si="66"/>
        <v>7.3732527467962689E-2</v>
      </c>
      <c r="Z219" s="10">
        <f t="shared" si="67"/>
        <v>1.9378154402143437</v>
      </c>
      <c r="AA219" s="10">
        <f t="shared" si="68"/>
        <v>0.2326209317299105</v>
      </c>
      <c r="AB219" s="10">
        <f t="shared" si="69"/>
        <v>1.3022618231665526</v>
      </c>
      <c r="AC219" s="10">
        <f t="shared" si="70"/>
        <v>3.7167424761667398</v>
      </c>
      <c r="AD219" s="10">
        <f t="shared" si="71"/>
        <v>0.85155876793985086</v>
      </c>
      <c r="AE219" s="10"/>
      <c r="AF219" s="10"/>
      <c r="AG219" s="10">
        <f t="shared" si="72"/>
        <v>100</v>
      </c>
      <c r="AH219" s="10"/>
      <c r="AI219" s="10"/>
    </row>
    <row r="220" spans="1:35" x14ac:dyDescent="0.3">
      <c r="A220" s="23" t="s">
        <v>365</v>
      </c>
      <c r="B220" s="19">
        <v>57.99</v>
      </c>
      <c r="C220" s="19">
        <v>1.18</v>
      </c>
      <c r="D220" s="19">
        <v>21.8</v>
      </c>
      <c r="E220" s="19">
        <v>8.3699999999999992</v>
      </c>
      <c r="F220" s="19">
        <v>7.0999999999999994E-2</v>
      </c>
      <c r="G220" s="19">
        <v>1.901</v>
      </c>
      <c r="H220" s="19">
        <v>0.42699999999999999</v>
      </c>
      <c r="I220" s="19">
        <v>1.0469999999999999</v>
      </c>
      <c r="J220" s="19">
        <v>3.2829999999999999</v>
      </c>
      <c r="K220" s="19">
        <v>0.10199999999999999</v>
      </c>
      <c r="L220" s="19"/>
      <c r="M220" s="19"/>
      <c r="N220" s="20">
        <f t="shared" si="73"/>
        <v>96.171000000000006</v>
      </c>
      <c r="O220" s="19"/>
      <c r="P220" s="19"/>
      <c r="Q220" s="66">
        <f t="shared" si="58"/>
        <v>96.171000000000006</v>
      </c>
      <c r="R220" s="66">
        <f t="shared" si="59"/>
        <v>96.171000000000006</v>
      </c>
      <c r="S220" s="30">
        <f t="shared" si="60"/>
        <v>1.0398144970937184</v>
      </c>
      <c r="T220" s="17" t="str">
        <f t="shared" si="61"/>
        <v>PIV</v>
      </c>
      <c r="U220" s="10">
        <f t="shared" si="62"/>
        <v>60.298842686464731</v>
      </c>
      <c r="V220" s="10">
        <f t="shared" si="63"/>
        <v>1.2269811065705878</v>
      </c>
      <c r="W220" s="10">
        <f t="shared" si="64"/>
        <v>22.667956036643062</v>
      </c>
      <c r="X220" s="10">
        <f t="shared" si="65"/>
        <v>8.7032473406744231</v>
      </c>
      <c r="Y220" s="10">
        <f t="shared" si="66"/>
        <v>7.3826829293654E-2</v>
      </c>
      <c r="Z220" s="10">
        <f t="shared" si="67"/>
        <v>1.9766873589751588</v>
      </c>
      <c r="AA220" s="10">
        <f t="shared" si="68"/>
        <v>0.44400079025901779</v>
      </c>
      <c r="AB220" s="10">
        <f t="shared" si="69"/>
        <v>1.0886857784571231</v>
      </c>
      <c r="AC220" s="10">
        <f t="shared" si="70"/>
        <v>3.4137109939586776</v>
      </c>
      <c r="AD220" s="10">
        <f t="shared" si="71"/>
        <v>0.10606107870355927</v>
      </c>
      <c r="AE220" s="10"/>
      <c r="AF220" s="10"/>
      <c r="AG220" s="10">
        <f t="shared" si="72"/>
        <v>99.999999999999986</v>
      </c>
      <c r="AH220" s="10"/>
      <c r="AI220" s="10"/>
    </row>
    <row r="221" spans="1:35" x14ac:dyDescent="0.3">
      <c r="A221" s="23" t="s">
        <v>366</v>
      </c>
      <c r="B221" s="19">
        <v>57.38</v>
      </c>
      <c r="C221" s="19">
        <v>0.76</v>
      </c>
      <c r="D221" s="19">
        <v>23.55</v>
      </c>
      <c r="E221" s="19">
        <v>7.06</v>
      </c>
      <c r="F221" s="19">
        <v>5.0999999999999997E-2</v>
      </c>
      <c r="G221" s="19">
        <v>1.7649999999999999</v>
      </c>
      <c r="H221" s="19">
        <v>0.20499999999999999</v>
      </c>
      <c r="I221" s="19">
        <v>0.98499999999999999</v>
      </c>
      <c r="J221" s="19">
        <v>4.6289999999999996</v>
      </c>
      <c r="K221" s="19">
        <v>9.1999999999999998E-2</v>
      </c>
      <c r="L221" s="19"/>
      <c r="M221" s="19"/>
      <c r="N221" s="20">
        <f t="shared" si="73"/>
        <v>96.477000000000004</v>
      </c>
      <c r="O221" s="19"/>
      <c r="P221" s="19"/>
      <c r="Q221" s="66">
        <f t="shared" si="58"/>
        <v>96.477000000000004</v>
      </c>
      <c r="R221" s="66">
        <f t="shared" si="59"/>
        <v>96.477000000000004</v>
      </c>
      <c r="S221" s="30">
        <f t="shared" si="60"/>
        <v>1.036516475429377</v>
      </c>
      <c r="T221" s="17" t="str">
        <f t="shared" si="61"/>
        <v>SVE</v>
      </c>
      <c r="U221" s="10">
        <f t="shared" si="62"/>
        <v>59.475315360137657</v>
      </c>
      <c r="V221" s="10">
        <f t="shared" si="63"/>
        <v>0.78775252132632656</v>
      </c>
      <c r="W221" s="10">
        <f t="shared" si="64"/>
        <v>24.409962996361827</v>
      </c>
      <c r="X221" s="10">
        <f t="shared" si="65"/>
        <v>7.3178063165314011</v>
      </c>
      <c r="Y221" s="10">
        <f t="shared" si="66"/>
        <v>5.2862340246898225E-2</v>
      </c>
      <c r="Z221" s="10">
        <f t="shared" si="67"/>
        <v>1.8294515791328503</v>
      </c>
      <c r="AA221" s="10">
        <f t="shared" si="68"/>
        <v>0.21248587746302228</v>
      </c>
      <c r="AB221" s="10">
        <f t="shared" si="69"/>
        <v>1.0209687282979363</v>
      </c>
      <c r="AC221" s="10">
        <f t="shared" si="70"/>
        <v>4.7980347647625852</v>
      </c>
      <c r="AD221" s="10">
        <f t="shared" si="71"/>
        <v>9.5359515739502673E-2</v>
      </c>
      <c r="AE221" s="10"/>
      <c r="AF221" s="10"/>
      <c r="AG221" s="10">
        <f t="shared" si="72"/>
        <v>100.00000000000001</v>
      </c>
      <c r="AH221" s="10"/>
      <c r="AI221" s="10"/>
    </row>
    <row r="222" spans="1:35" x14ac:dyDescent="0.3">
      <c r="A222" s="23" t="s">
        <v>367</v>
      </c>
      <c r="B222" s="19">
        <v>54.35</v>
      </c>
      <c r="C222" s="19">
        <v>1.23</v>
      </c>
      <c r="D222" s="19">
        <v>23.98</v>
      </c>
      <c r="E222" s="19">
        <v>8.8000000000000007</v>
      </c>
      <c r="F222" s="19">
        <v>8.1000000000000003E-2</v>
      </c>
      <c r="G222" s="19">
        <v>1.9419999999999999</v>
      </c>
      <c r="H222" s="19">
        <v>0.28299999999999997</v>
      </c>
      <c r="I222" s="19">
        <v>1.163</v>
      </c>
      <c r="J222" s="19">
        <v>3.57</v>
      </c>
      <c r="K222" s="19">
        <v>0.10100000000000001</v>
      </c>
      <c r="L222" s="19"/>
      <c r="M222" s="19"/>
      <c r="N222" s="20">
        <f t="shared" si="73"/>
        <v>95.499999999999986</v>
      </c>
      <c r="O222" s="19"/>
      <c r="P222" s="19"/>
      <c r="Q222" s="66">
        <f t="shared" si="58"/>
        <v>95.499999999999986</v>
      </c>
      <c r="R222" s="66">
        <f t="shared" si="59"/>
        <v>95.499999999999986</v>
      </c>
      <c r="S222" s="30">
        <f t="shared" si="60"/>
        <v>1.0471204188481678</v>
      </c>
      <c r="T222" s="17" t="str">
        <f t="shared" si="61"/>
        <v>TRA</v>
      </c>
      <c r="U222" s="10">
        <f t="shared" si="62"/>
        <v>56.91099476439792</v>
      </c>
      <c r="V222" s="10">
        <f t="shared" si="63"/>
        <v>1.2879581151832462</v>
      </c>
      <c r="W222" s="10">
        <f t="shared" si="64"/>
        <v>25.109947643979062</v>
      </c>
      <c r="X222" s="10">
        <f t="shared" si="65"/>
        <v>9.214659685863877</v>
      </c>
      <c r="Y222" s="10">
        <f t="shared" si="66"/>
        <v>8.4816753926701585E-2</v>
      </c>
      <c r="Z222" s="10">
        <f t="shared" si="67"/>
        <v>2.0335078534031417</v>
      </c>
      <c r="AA222" s="10">
        <f t="shared" si="68"/>
        <v>0.29633507853403146</v>
      </c>
      <c r="AB222" s="10">
        <f t="shared" si="69"/>
        <v>1.217801047120419</v>
      </c>
      <c r="AC222" s="10">
        <f t="shared" si="70"/>
        <v>3.7382198952879588</v>
      </c>
      <c r="AD222" s="10">
        <f t="shared" si="71"/>
        <v>0.10575916230366494</v>
      </c>
      <c r="AE222" s="10"/>
      <c r="AF222" s="10"/>
      <c r="AG222" s="10">
        <f t="shared" si="72"/>
        <v>100.00000000000001</v>
      </c>
      <c r="AH222" s="10"/>
      <c r="AI222" s="10"/>
    </row>
    <row r="223" spans="1:35" x14ac:dyDescent="0.3">
      <c r="A223" s="23" t="s">
        <v>368</v>
      </c>
      <c r="B223" s="19">
        <v>55.54</v>
      </c>
      <c r="C223" s="19">
        <v>1.28</v>
      </c>
      <c r="D223" s="19">
        <v>24.14</v>
      </c>
      <c r="E223" s="19">
        <v>8.1300000000000008</v>
      </c>
      <c r="F223" s="19">
        <v>0.08</v>
      </c>
      <c r="G223" s="19">
        <v>1.78</v>
      </c>
      <c r="H223" s="19">
        <v>0.28199999999999997</v>
      </c>
      <c r="I223" s="19">
        <v>1.1259999999999999</v>
      </c>
      <c r="J223" s="19">
        <v>3.4289999999999998</v>
      </c>
      <c r="K223" s="19">
        <v>0.08</v>
      </c>
      <c r="L223" s="19"/>
      <c r="M223" s="19"/>
      <c r="N223" s="20">
        <f t="shared" si="73"/>
        <v>95.867000000000004</v>
      </c>
      <c r="O223" s="19"/>
      <c r="P223" s="19"/>
      <c r="Q223" s="66">
        <f t="shared" si="58"/>
        <v>95.867000000000004</v>
      </c>
      <c r="R223" s="66">
        <f t="shared" si="59"/>
        <v>95.867000000000004</v>
      </c>
      <c r="S223" s="30">
        <f t="shared" si="60"/>
        <v>1.0431118111550377</v>
      </c>
      <c r="T223" s="17" t="str">
        <f t="shared" si="61"/>
        <v>VAL</v>
      </c>
      <c r="U223" s="10">
        <f t="shared" si="62"/>
        <v>57.934429991550793</v>
      </c>
      <c r="V223" s="10">
        <f t="shared" si="63"/>
        <v>1.3351831182784484</v>
      </c>
      <c r="W223" s="10">
        <f t="shared" si="64"/>
        <v>25.18071912128261</v>
      </c>
      <c r="X223" s="10">
        <f t="shared" si="65"/>
        <v>8.4804990246904577</v>
      </c>
      <c r="Y223" s="10">
        <f t="shared" si="66"/>
        <v>8.3448944892403024E-2</v>
      </c>
      <c r="Z223" s="10">
        <f t="shared" si="67"/>
        <v>1.8567390238559671</v>
      </c>
      <c r="AA223" s="10">
        <f t="shared" si="68"/>
        <v>0.2941575307457206</v>
      </c>
      <c r="AB223" s="10">
        <f t="shared" si="69"/>
        <v>1.1745438993605724</v>
      </c>
      <c r="AC223" s="10">
        <f t="shared" si="70"/>
        <v>3.5768304004506239</v>
      </c>
      <c r="AD223" s="10">
        <f t="shared" si="71"/>
        <v>8.3448944892403024E-2</v>
      </c>
      <c r="AE223" s="10"/>
      <c r="AF223" s="10"/>
      <c r="AG223" s="10">
        <f t="shared" si="72"/>
        <v>99.999999999999986</v>
      </c>
      <c r="AH223" s="10"/>
      <c r="AI223" s="10"/>
    </row>
    <row r="224" spans="1:35" x14ac:dyDescent="0.3">
      <c r="A224" s="17" t="s">
        <v>369</v>
      </c>
      <c r="B224" s="10">
        <v>62.18</v>
      </c>
      <c r="C224" s="10">
        <v>0.65</v>
      </c>
      <c r="D224" s="10">
        <v>20.75</v>
      </c>
      <c r="E224" s="10">
        <v>5.58</v>
      </c>
      <c r="F224" s="10">
        <v>0.03</v>
      </c>
      <c r="G224" s="10">
        <v>1.6020000000000001</v>
      </c>
      <c r="H224" s="10">
        <v>0.11</v>
      </c>
      <c r="I224" s="10">
        <v>0.83099999999999996</v>
      </c>
      <c r="J224" s="10">
        <v>4.7549999999999999</v>
      </c>
      <c r="K224" s="10">
        <v>0.06</v>
      </c>
      <c r="N224" s="16">
        <f t="shared" si="73"/>
        <v>96.548000000000002</v>
      </c>
      <c r="Q224" s="66">
        <f t="shared" si="58"/>
        <v>96.548000000000002</v>
      </c>
      <c r="R224" s="66">
        <f t="shared" si="59"/>
        <v>96.548000000000002</v>
      </c>
      <c r="S224" s="30">
        <f t="shared" si="60"/>
        <v>1.0357542362348262</v>
      </c>
      <c r="T224" s="17" t="str">
        <f t="shared" si="61"/>
        <v>CAP</v>
      </c>
      <c r="U224" s="10">
        <f t="shared" si="62"/>
        <v>64.403198409081497</v>
      </c>
      <c r="V224" s="10">
        <f t="shared" si="63"/>
        <v>0.67324025355263706</v>
      </c>
      <c r="W224" s="10">
        <f t="shared" si="64"/>
        <v>21.491900401872645</v>
      </c>
      <c r="X224" s="10">
        <f t="shared" si="65"/>
        <v>5.7795086381903307</v>
      </c>
      <c r="Y224" s="10">
        <f t="shared" si="66"/>
        <v>3.1072627087044787E-2</v>
      </c>
      <c r="Z224" s="10">
        <f t="shared" si="67"/>
        <v>1.6592782864481916</v>
      </c>
      <c r="AA224" s="10">
        <f t="shared" si="68"/>
        <v>0.11393296598583089</v>
      </c>
      <c r="AB224" s="10">
        <f t="shared" si="69"/>
        <v>0.86071177031114054</v>
      </c>
      <c r="AC224" s="10">
        <f t="shared" si="70"/>
        <v>4.9250113932965984</v>
      </c>
      <c r="AD224" s="10">
        <f t="shared" si="71"/>
        <v>6.2145254174089573E-2</v>
      </c>
      <c r="AE224" s="10"/>
      <c r="AF224" s="10"/>
      <c r="AG224" s="10">
        <f t="shared" si="72"/>
        <v>99.999999999999986</v>
      </c>
      <c r="AH224" s="10"/>
      <c r="AI224" s="10"/>
    </row>
    <row r="225" spans="1:35" x14ac:dyDescent="0.3">
      <c r="A225" s="17" t="s">
        <v>371</v>
      </c>
      <c r="B225" s="10">
        <v>56.26</v>
      </c>
      <c r="C225" s="10">
        <v>0.98</v>
      </c>
      <c r="D225" s="10">
        <v>23.9</v>
      </c>
      <c r="E225" s="10">
        <v>5.38</v>
      </c>
      <c r="F225" s="10">
        <v>4.1000000000000002E-2</v>
      </c>
      <c r="G225" s="10">
        <v>1.744</v>
      </c>
      <c r="H225" s="10">
        <v>0.68</v>
      </c>
      <c r="I225" s="10">
        <v>0.61899999999999999</v>
      </c>
      <c r="J225" s="10">
        <v>5.71</v>
      </c>
      <c r="K225" s="10">
        <v>9.0999999999999998E-2</v>
      </c>
      <c r="N225" s="16">
        <f t="shared" si="73"/>
        <v>95.404999999999973</v>
      </c>
      <c r="Q225" s="66">
        <f t="shared" si="58"/>
        <v>95.404999999999973</v>
      </c>
      <c r="R225" s="66">
        <f t="shared" si="59"/>
        <v>95.404999999999973</v>
      </c>
      <c r="S225" s="30">
        <f t="shared" si="60"/>
        <v>1.0481630941774542</v>
      </c>
      <c r="T225" s="17" t="str">
        <f t="shared" si="61"/>
        <v>CST</v>
      </c>
      <c r="U225" s="10">
        <f t="shared" si="62"/>
        <v>58.969655678423571</v>
      </c>
      <c r="V225" s="10">
        <f t="shared" si="63"/>
        <v>1.0271998322939051</v>
      </c>
      <c r="W225" s="10">
        <f t="shared" si="64"/>
        <v>25.051097950841154</v>
      </c>
      <c r="X225" s="10">
        <f t="shared" si="65"/>
        <v>5.639117446674704</v>
      </c>
      <c r="Y225" s="10">
        <f t="shared" si="66"/>
        <v>4.2974686861275625E-2</v>
      </c>
      <c r="Z225" s="10">
        <f t="shared" si="67"/>
        <v>1.8279964362454801</v>
      </c>
      <c r="AA225" s="10">
        <f t="shared" si="68"/>
        <v>0.71275090404066899</v>
      </c>
      <c r="AB225" s="10">
        <f t="shared" si="69"/>
        <v>0.64881295529584415</v>
      </c>
      <c r="AC225" s="10">
        <f t="shared" si="70"/>
        <v>5.9850112677532641</v>
      </c>
      <c r="AD225" s="10">
        <f t="shared" si="71"/>
        <v>9.5382841570148327E-2</v>
      </c>
      <c r="AE225" s="10"/>
      <c r="AF225" s="10"/>
      <c r="AG225" s="10">
        <f t="shared" si="72"/>
        <v>100</v>
      </c>
      <c r="AH225" s="10"/>
      <c r="AI225" s="10"/>
    </row>
    <row r="226" spans="1:35" x14ac:dyDescent="0.3">
      <c r="A226" s="17" t="s">
        <v>372</v>
      </c>
      <c r="B226" s="10">
        <v>60.78</v>
      </c>
      <c r="C226" s="10">
        <v>0.89</v>
      </c>
      <c r="D226" s="10">
        <v>21.14</v>
      </c>
      <c r="E226" s="10">
        <v>5.92</v>
      </c>
      <c r="F226" s="10">
        <v>3.2000000000000001E-2</v>
      </c>
      <c r="G226" s="10">
        <v>1.4930000000000001</v>
      </c>
      <c r="H226" s="10">
        <v>0.14899999999999999</v>
      </c>
      <c r="I226" s="10">
        <v>0.64</v>
      </c>
      <c r="J226" s="10">
        <v>5.2590000000000003</v>
      </c>
      <c r="K226" s="10">
        <v>6.4000000000000001E-2</v>
      </c>
      <c r="N226" s="16">
        <f t="shared" si="73"/>
        <v>96.36699999999999</v>
      </c>
      <c r="Q226" s="66">
        <f t="shared" si="58"/>
        <v>96.36699999999999</v>
      </c>
      <c r="R226" s="66">
        <f t="shared" si="59"/>
        <v>96.36699999999999</v>
      </c>
      <c r="S226" s="30">
        <f t="shared" si="60"/>
        <v>1.0376996274658339</v>
      </c>
      <c r="T226" s="17" t="str">
        <f t="shared" si="61"/>
        <v>LMO</v>
      </c>
      <c r="U226" s="10">
        <f t="shared" si="62"/>
        <v>63.071383357373385</v>
      </c>
      <c r="V226" s="10">
        <f t="shared" si="63"/>
        <v>0.92355266844459216</v>
      </c>
      <c r="W226" s="10">
        <f t="shared" si="64"/>
        <v>21.936970124627727</v>
      </c>
      <c r="X226" s="10">
        <f t="shared" si="65"/>
        <v>6.1431817945977363</v>
      </c>
      <c r="Y226" s="10">
        <f t="shared" si="66"/>
        <v>3.3206388078906683E-2</v>
      </c>
      <c r="Z226" s="10">
        <f t="shared" si="67"/>
        <v>1.5492855438064901</v>
      </c>
      <c r="AA226" s="10">
        <f t="shared" si="68"/>
        <v>0.15461724449240924</v>
      </c>
      <c r="AB226" s="10">
        <f t="shared" si="69"/>
        <v>0.66412776157813369</v>
      </c>
      <c r="AC226" s="10">
        <f t="shared" si="70"/>
        <v>5.4572623408428207</v>
      </c>
      <c r="AD226" s="10">
        <f t="shared" si="71"/>
        <v>6.6412776157813366E-2</v>
      </c>
      <c r="AE226" s="10"/>
      <c r="AF226" s="10"/>
      <c r="AG226" s="10">
        <f t="shared" si="72"/>
        <v>100.00000000000003</v>
      </c>
      <c r="AH226" s="10"/>
      <c r="AI226" s="10"/>
    </row>
    <row r="227" spans="1:35" x14ac:dyDescent="0.3">
      <c r="A227" s="17" t="s">
        <v>373</v>
      </c>
      <c r="B227" s="10">
        <v>56.19</v>
      </c>
      <c r="C227" s="10">
        <v>0.62</v>
      </c>
      <c r="D227" s="10">
        <v>24.08</v>
      </c>
      <c r="E227" s="10">
        <v>6.74</v>
      </c>
      <c r="F227" s="10">
        <v>3.9E-2</v>
      </c>
      <c r="G227" s="10">
        <v>1.66</v>
      </c>
      <c r="H227" s="10">
        <v>0.45900000000000002</v>
      </c>
      <c r="I227" s="10">
        <v>6.0140000000000002</v>
      </c>
      <c r="J227" s="10">
        <v>0.61499999999999999</v>
      </c>
      <c r="K227" s="10">
        <v>7.8E-2</v>
      </c>
      <c r="N227" s="16">
        <f t="shared" si="73"/>
        <v>96.494999999999976</v>
      </c>
      <c r="Q227" s="66">
        <f t="shared" si="58"/>
        <v>96.494999999999976</v>
      </c>
      <c r="R227" s="66">
        <f t="shared" si="59"/>
        <v>96.494999999999976</v>
      </c>
      <c r="S227" s="30">
        <f t="shared" si="60"/>
        <v>1.036323125550547</v>
      </c>
      <c r="T227" s="17" t="str">
        <f t="shared" si="61"/>
        <v>RIO</v>
      </c>
      <c r="U227" s="10">
        <f t="shared" si="62"/>
        <v>58.23099642468523</v>
      </c>
      <c r="V227" s="10">
        <f t="shared" si="63"/>
        <v>0.64252033784133911</v>
      </c>
      <c r="W227" s="10">
        <f t="shared" si="64"/>
        <v>24.954660863257168</v>
      </c>
      <c r="X227" s="10">
        <f t="shared" si="65"/>
        <v>6.9848178662106868</v>
      </c>
      <c r="Y227" s="10">
        <f t="shared" si="66"/>
        <v>4.0416601896471331E-2</v>
      </c>
      <c r="Z227" s="10">
        <f t="shared" si="67"/>
        <v>1.7202963884139078</v>
      </c>
      <c r="AA227" s="10">
        <f t="shared" si="68"/>
        <v>0.4756723146277011</v>
      </c>
      <c r="AB227" s="10">
        <f t="shared" si="69"/>
        <v>6.2324472770609898</v>
      </c>
      <c r="AC227" s="10">
        <f t="shared" si="70"/>
        <v>0.63733872221358634</v>
      </c>
      <c r="AD227" s="10">
        <f t="shared" si="71"/>
        <v>8.0833203792942662E-2</v>
      </c>
      <c r="AE227" s="10"/>
      <c r="AF227" s="10"/>
      <c r="AG227" s="10">
        <f t="shared" si="72"/>
        <v>100.00000000000003</v>
      </c>
      <c r="AH227" s="10"/>
      <c r="AI227" s="10"/>
    </row>
    <row r="228" spans="1:35" x14ac:dyDescent="0.3">
      <c r="A228" s="17" t="s">
        <v>374</v>
      </c>
      <c r="B228" s="10">
        <v>52.42</v>
      </c>
      <c r="C228" s="10">
        <v>1.36</v>
      </c>
      <c r="D228" s="10">
        <v>23.68</v>
      </c>
      <c r="E228" s="10">
        <v>8.9499999999999993</v>
      </c>
      <c r="F228" s="10">
        <v>9.1999999999999998E-2</v>
      </c>
      <c r="G228" s="10">
        <v>2.7559999999999998</v>
      </c>
      <c r="H228" s="10">
        <v>0.30599999999999999</v>
      </c>
      <c r="I228" s="10">
        <v>1</v>
      </c>
      <c r="J228" s="10">
        <v>4.7770000000000001</v>
      </c>
      <c r="K228" s="10">
        <v>0.17399999999999999</v>
      </c>
      <c r="N228" s="16">
        <f t="shared" si="73"/>
        <v>95.515000000000015</v>
      </c>
      <c r="Q228" s="66">
        <f t="shared" si="58"/>
        <v>95.515000000000015</v>
      </c>
      <c r="R228" s="66">
        <f t="shared" si="59"/>
        <v>95.515000000000015</v>
      </c>
      <c r="S228" s="30">
        <f t="shared" si="60"/>
        <v>1.0469559755012301</v>
      </c>
      <c r="T228" s="17" t="str">
        <f t="shared" si="61"/>
        <v>CU-10</v>
      </c>
      <c r="U228" s="10">
        <f t="shared" si="62"/>
        <v>54.881432235774483</v>
      </c>
      <c r="V228" s="10">
        <f t="shared" si="63"/>
        <v>1.4238601266816731</v>
      </c>
      <c r="W228" s="10">
        <f t="shared" si="64"/>
        <v>24.791917499869129</v>
      </c>
      <c r="X228" s="10">
        <f t="shared" si="65"/>
        <v>9.3702559807360082</v>
      </c>
      <c r="Y228" s="10">
        <f t="shared" si="66"/>
        <v>9.6319949746113173E-2</v>
      </c>
      <c r="Z228" s="10">
        <f t="shared" si="67"/>
        <v>2.8854106684813901</v>
      </c>
      <c r="AA228" s="10">
        <f t="shared" si="68"/>
        <v>0.32036852850337638</v>
      </c>
      <c r="AB228" s="10">
        <f t="shared" si="69"/>
        <v>1.0469559755012301</v>
      </c>
      <c r="AC228" s="10">
        <f t="shared" si="70"/>
        <v>5.0013086949693761</v>
      </c>
      <c r="AD228" s="10">
        <f t="shared" si="71"/>
        <v>0.18217033973721403</v>
      </c>
      <c r="AE228" s="10"/>
      <c r="AF228" s="10"/>
      <c r="AG228" s="10">
        <f t="shared" si="72"/>
        <v>100</v>
      </c>
      <c r="AH228" s="10"/>
      <c r="AI228" s="10"/>
    </row>
    <row r="229" spans="1:35" x14ac:dyDescent="0.3">
      <c r="A229" s="17" t="s">
        <v>375</v>
      </c>
      <c r="B229" s="10">
        <v>52.17</v>
      </c>
      <c r="C229" s="10">
        <v>1.4</v>
      </c>
      <c r="D229" s="10">
        <v>23.57</v>
      </c>
      <c r="E229" s="10">
        <v>8.9700000000000006</v>
      </c>
      <c r="F229" s="10">
        <v>0.11</v>
      </c>
      <c r="G229" s="10">
        <v>2.802</v>
      </c>
      <c r="H229" s="10">
        <v>0.45200000000000001</v>
      </c>
      <c r="I229" s="10">
        <v>1.075</v>
      </c>
      <c r="J229" s="10">
        <v>4.4690000000000003</v>
      </c>
      <c r="K229" s="10">
        <v>0.17100000000000001</v>
      </c>
      <c r="N229" s="16">
        <f t="shared" si="73"/>
        <v>95.189000000000007</v>
      </c>
      <c r="Q229" s="66">
        <f t="shared" si="58"/>
        <v>95.189000000000007</v>
      </c>
      <c r="R229" s="66">
        <f t="shared" si="59"/>
        <v>95.189000000000007</v>
      </c>
      <c r="S229" s="30">
        <f t="shared" si="60"/>
        <v>1.0505415541711751</v>
      </c>
      <c r="T229" s="17" t="str">
        <f t="shared" si="61"/>
        <v>CU-13</v>
      </c>
      <c r="U229" s="10">
        <f t="shared" si="62"/>
        <v>54.806752881110206</v>
      </c>
      <c r="V229" s="10">
        <f t="shared" si="63"/>
        <v>1.4707581758396451</v>
      </c>
      <c r="W229" s="10">
        <f t="shared" si="64"/>
        <v>24.761264431814599</v>
      </c>
      <c r="X229" s="10">
        <f t="shared" si="65"/>
        <v>9.4233577409154421</v>
      </c>
      <c r="Y229" s="10">
        <f t="shared" si="66"/>
        <v>0.11555957095882927</v>
      </c>
      <c r="Z229" s="10">
        <f t="shared" si="67"/>
        <v>2.9436174347876327</v>
      </c>
      <c r="AA229" s="10">
        <f t="shared" si="68"/>
        <v>0.47484478248537115</v>
      </c>
      <c r="AB229" s="10">
        <f t="shared" si="69"/>
        <v>1.1293321707340132</v>
      </c>
      <c r="AC229" s="10">
        <f t="shared" si="70"/>
        <v>4.6948702055909823</v>
      </c>
      <c r="AD229" s="10">
        <f t="shared" si="71"/>
        <v>0.17964260576327096</v>
      </c>
      <c r="AE229" s="10"/>
      <c r="AF229" s="10"/>
      <c r="AG229" s="10">
        <f t="shared" si="72"/>
        <v>100</v>
      </c>
      <c r="AH229" s="10"/>
      <c r="AI229" s="10"/>
    </row>
    <row r="230" spans="1:35" x14ac:dyDescent="0.3">
      <c r="A230" s="17" t="s">
        <v>376</v>
      </c>
      <c r="B230" s="10">
        <v>54.24</v>
      </c>
      <c r="C230" s="10">
        <v>1.35</v>
      </c>
      <c r="D230" s="10">
        <v>22.46</v>
      </c>
      <c r="E230" s="10">
        <v>8.92</v>
      </c>
      <c r="F230" s="10">
        <v>7.0999999999999994E-2</v>
      </c>
      <c r="G230" s="10">
        <v>2.5529999999999999</v>
      </c>
      <c r="H230" s="10">
        <v>0.24399999999999999</v>
      </c>
      <c r="I230" s="10">
        <v>1.2310000000000001</v>
      </c>
      <c r="J230" s="10">
        <v>4.3840000000000003</v>
      </c>
      <c r="K230" s="10">
        <v>0.122</v>
      </c>
      <c r="N230" s="16">
        <f t="shared" si="73"/>
        <v>95.575000000000003</v>
      </c>
      <c r="Q230" s="66">
        <f t="shared" si="58"/>
        <v>95.575000000000003</v>
      </c>
      <c r="R230" s="66">
        <f t="shared" si="59"/>
        <v>95.575000000000003</v>
      </c>
      <c r="S230" s="30">
        <f t="shared" si="60"/>
        <v>1.0462987182840702</v>
      </c>
      <c r="T230" s="17" t="str">
        <f t="shared" si="61"/>
        <v>CU-14</v>
      </c>
      <c r="U230" s="10">
        <f t="shared" si="62"/>
        <v>56.751242479727971</v>
      </c>
      <c r="V230" s="10">
        <f t="shared" si="63"/>
        <v>1.4125032696834949</v>
      </c>
      <c r="W230" s="10">
        <f t="shared" si="64"/>
        <v>23.499869212660219</v>
      </c>
      <c r="X230" s="10">
        <f t="shared" si="65"/>
        <v>9.3329845670939058</v>
      </c>
      <c r="Y230" s="10">
        <f t="shared" si="66"/>
        <v>7.4287208998168971E-2</v>
      </c>
      <c r="Z230" s="10">
        <f t="shared" si="67"/>
        <v>2.6712006277792311</v>
      </c>
      <c r="AA230" s="10">
        <f t="shared" si="68"/>
        <v>0.25529688726131311</v>
      </c>
      <c r="AB230" s="10">
        <f t="shared" si="69"/>
        <v>1.2879937222076905</v>
      </c>
      <c r="AC230" s="10">
        <f t="shared" si="70"/>
        <v>4.5869735809573644</v>
      </c>
      <c r="AD230" s="10">
        <f t="shared" si="71"/>
        <v>0.12764844363065656</v>
      </c>
      <c r="AE230" s="10"/>
      <c r="AF230" s="10"/>
      <c r="AG230" s="10">
        <f t="shared" si="72"/>
        <v>100.00000000000001</v>
      </c>
      <c r="AH230" s="10"/>
      <c r="AI230" s="10"/>
    </row>
    <row r="231" spans="1:35" x14ac:dyDescent="0.3">
      <c r="A231" s="17" t="s">
        <v>377</v>
      </c>
      <c r="B231" s="10">
        <v>52.85</v>
      </c>
      <c r="C231" s="10">
        <v>1.39</v>
      </c>
      <c r="D231" s="10">
        <v>23.22</v>
      </c>
      <c r="E231" s="10">
        <v>8.82</v>
      </c>
      <c r="F231" s="10">
        <v>9.6000000000000002E-2</v>
      </c>
      <c r="G231" s="10">
        <v>2.5470000000000002</v>
      </c>
      <c r="H231" s="10">
        <v>0.318</v>
      </c>
      <c r="I231" s="10">
        <v>1.0609999999999999</v>
      </c>
      <c r="J231" s="10">
        <v>4.4569999999999999</v>
      </c>
      <c r="K231" s="10">
        <v>0.159</v>
      </c>
      <c r="N231" s="16">
        <f t="shared" si="73"/>
        <v>94.917999999999992</v>
      </c>
      <c r="Q231" s="66">
        <f t="shared" si="58"/>
        <v>94.917999999999992</v>
      </c>
      <c r="R231" s="66">
        <f t="shared" si="59"/>
        <v>94.917999999999992</v>
      </c>
      <c r="S231" s="30">
        <f t="shared" si="60"/>
        <v>1.0535409511367708</v>
      </c>
      <c r="T231" s="17" t="str">
        <f t="shared" si="61"/>
        <v>CU-3</v>
      </c>
      <c r="U231" s="10">
        <f t="shared" si="62"/>
        <v>55.679639267578338</v>
      </c>
      <c r="V231" s="10">
        <f t="shared" si="63"/>
        <v>1.4644219220801113</v>
      </c>
      <c r="W231" s="10">
        <f t="shared" si="64"/>
        <v>24.463220885395817</v>
      </c>
      <c r="X231" s="10">
        <f t="shared" si="65"/>
        <v>9.2922311890263192</v>
      </c>
      <c r="Y231" s="10">
        <f t="shared" si="66"/>
        <v>0.10113993130913</v>
      </c>
      <c r="Z231" s="10">
        <f t="shared" si="67"/>
        <v>2.6833688025453553</v>
      </c>
      <c r="AA231" s="10">
        <f t="shared" si="68"/>
        <v>0.3350260224614931</v>
      </c>
      <c r="AB231" s="10">
        <f t="shared" si="69"/>
        <v>1.1178069491561138</v>
      </c>
      <c r="AC231" s="10">
        <f t="shared" si="70"/>
        <v>4.6956320192165872</v>
      </c>
      <c r="AD231" s="10">
        <f t="shared" si="71"/>
        <v>0.16751301123074655</v>
      </c>
      <c r="AE231" s="10"/>
      <c r="AF231" s="10"/>
      <c r="AG231" s="10">
        <f t="shared" si="72"/>
        <v>100.00000000000004</v>
      </c>
      <c r="AH231" s="10"/>
      <c r="AI231" s="10"/>
    </row>
    <row r="232" spans="1:35" x14ac:dyDescent="0.3">
      <c r="A232" s="17" t="s">
        <v>378</v>
      </c>
      <c r="B232" s="10">
        <v>55.06</v>
      </c>
      <c r="C232" s="10">
        <v>1.26</v>
      </c>
      <c r="D232" s="10">
        <v>20.66</v>
      </c>
      <c r="E232" s="10">
        <v>9.34</v>
      </c>
      <c r="F232" s="10">
        <v>0.106</v>
      </c>
      <c r="G232" s="10">
        <v>2.8109999999999999</v>
      </c>
      <c r="H232" s="10">
        <v>0.30599999999999999</v>
      </c>
      <c r="I232" s="10">
        <v>0.85599999999999998</v>
      </c>
      <c r="J232" s="10">
        <v>4.3010000000000002</v>
      </c>
      <c r="K232" s="10">
        <v>0.159</v>
      </c>
      <c r="N232" s="16">
        <f t="shared" si="73"/>
        <v>94.858999999999995</v>
      </c>
      <c r="Q232" s="66">
        <f t="shared" si="58"/>
        <v>94.858999999999995</v>
      </c>
      <c r="R232" s="66">
        <f t="shared" si="59"/>
        <v>94.858999999999995</v>
      </c>
      <c r="S232" s="30">
        <f t="shared" si="60"/>
        <v>1.0541962280858959</v>
      </c>
      <c r="T232" s="17" t="str">
        <f t="shared" si="61"/>
        <v>CU-4</v>
      </c>
      <c r="U232" s="10">
        <f t="shared" si="62"/>
        <v>58.044044318409426</v>
      </c>
      <c r="V232" s="10">
        <f t="shared" si="63"/>
        <v>1.3282872473882288</v>
      </c>
      <c r="W232" s="10">
        <f t="shared" si="64"/>
        <v>21.779694072254607</v>
      </c>
      <c r="X232" s="10">
        <f t="shared" si="65"/>
        <v>9.8461927703222667</v>
      </c>
      <c r="Y232" s="10">
        <f t="shared" si="66"/>
        <v>0.11174480017710496</v>
      </c>
      <c r="Z232" s="10">
        <f t="shared" si="67"/>
        <v>2.9633455971494533</v>
      </c>
      <c r="AA232" s="10">
        <f t="shared" si="68"/>
        <v>0.32258404579428412</v>
      </c>
      <c r="AB232" s="10">
        <f t="shared" si="69"/>
        <v>0.90239197124152681</v>
      </c>
      <c r="AC232" s="10">
        <f t="shared" si="70"/>
        <v>4.5340979769974386</v>
      </c>
      <c r="AD232" s="10">
        <f t="shared" si="71"/>
        <v>0.16761720026565743</v>
      </c>
      <c r="AE232" s="10"/>
      <c r="AF232" s="10"/>
      <c r="AG232" s="10">
        <f t="shared" si="72"/>
        <v>100</v>
      </c>
      <c r="AH232" s="10"/>
      <c r="AI232" s="10"/>
    </row>
    <row r="233" spans="1:35" x14ac:dyDescent="0.3">
      <c r="A233" s="17" t="s">
        <v>379</v>
      </c>
      <c r="B233" s="10">
        <v>52.99</v>
      </c>
      <c r="C233" s="10">
        <v>1.35</v>
      </c>
      <c r="D233" s="10">
        <v>22.54</v>
      </c>
      <c r="E233" s="10">
        <v>9.3800000000000008</v>
      </c>
      <c r="F233" s="10">
        <v>0.08</v>
      </c>
      <c r="G233" s="10">
        <v>3.0209999999999999</v>
      </c>
      <c r="H233" s="10">
        <v>0.32900000000000001</v>
      </c>
      <c r="I233" s="10">
        <v>0.93700000000000006</v>
      </c>
      <c r="J233" s="10">
        <v>4.4770000000000003</v>
      </c>
      <c r="K233" s="10">
        <v>0.189</v>
      </c>
      <c r="N233" s="16">
        <f t="shared" si="73"/>
        <v>95.292999999999978</v>
      </c>
      <c r="Q233" s="66">
        <f t="shared" si="58"/>
        <v>95.292999999999978</v>
      </c>
      <c r="R233" s="66">
        <f t="shared" si="59"/>
        <v>95.292999999999978</v>
      </c>
      <c r="S233" s="30">
        <f t="shared" si="60"/>
        <v>1.0493950237687975</v>
      </c>
      <c r="T233" s="17" t="str">
        <f t="shared" si="61"/>
        <v>CU-6</v>
      </c>
      <c r="U233" s="10">
        <f t="shared" si="62"/>
        <v>55.607442309508578</v>
      </c>
      <c r="V233" s="10">
        <f t="shared" si="63"/>
        <v>1.4166832820878767</v>
      </c>
      <c r="W233" s="10">
        <f t="shared" si="64"/>
        <v>23.653363835748692</v>
      </c>
      <c r="X233" s="10">
        <f t="shared" si="65"/>
        <v>9.8433253229513209</v>
      </c>
      <c r="Y233" s="10">
        <f t="shared" si="66"/>
        <v>8.3951601901503803E-2</v>
      </c>
      <c r="Z233" s="10">
        <f t="shared" si="67"/>
        <v>3.1702223668055369</v>
      </c>
      <c r="AA233" s="10">
        <f t="shared" si="68"/>
        <v>0.34525096281993439</v>
      </c>
      <c r="AB233" s="10">
        <f t="shared" si="69"/>
        <v>0.98328313727136329</v>
      </c>
      <c r="AC233" s="10">
        <f t="shared" si="70"/>
        <v>4.6981415214129063</v>
      </c>
      <c r="AD233" s="10">
        <f t="shared" si="71"/>
        <v>0.19833565949230272</v>
      </c>
      <c r="AE233" s="10"/>
      <c r="AF233" s="10"/>
      <c r="AG233" s="10">
        <f t="shared" si="72"/>
        <v>99.999999999999986</v>
      </c>
      <c r="AH233" s="10"/>
      <c r="AI233" s="10"/>
    </row>
    <row r="234" spans="1:35" x14ac:dyDescent="0.3">
      <c r="A234" s="17" t="s">
        <v>380</v>
      </c>
      <c r="B234" s="10">
        <v>52.96</v>
      </c>
      <c r="C234" s="10">
        <v>1.39</v>
      </c>
      <c r="D234" s="10">
        <v>22.41</v>
      </c>
      <c r="E234" s="10">
        <v>10.19</v>
      </c>
      <c r="F234" s="10">
        <v>0.10199999999999999</v>
      </c>
      <c r="G234" s="10">
        <v>3.1339999999999999</v>
      </c>
      <c r="H234" s="10">
        <v>0.35699999999999998</v>
      </c>
      <c r="I234" s="10">
        <v>1.113</v>
      </c>
      <c r="J234" s="10">
        <v>4.0730000000000004</v>
      </c>
      <c r="K234" s="10">
        <v>0.153</v>
      </c>
      <c r="N234" s="16">
        <f t="shared" si="73"/>
        <v>95.882000000000019</v>
      </c>
      <c r="Q234" s="66">
        <f t="shared" si="58"/>
        <v>95.882000000000019</v>
      </c>
      <c r="R234" s="66">
        <f t="shared" si="59"/>
        <v>95.882000000000019</v>
      </c>
      <c r="S234" s="30">
        <f t="shared" si="60"/>
        <v>1.0429486243507642</v>
      </c>
      <c r="T234" s="17" t="str">
        <f t="shared" si="61"/>
        <v>CU-7</v>
      </c>
      <c r="U234" s="10">
        <f t="shared" si="62"/>
        <v>55.234559145616473</v>
      </c>
      <c r="V234" s="10">
        <f t="shared" si="63"/>
        <v>1.4496985878475621</v>
      </c>
      <c r="W234" s="10">
        <f t="shared" si="64"/>
        <v>23.372478671700627</v>
      </c>
      <c r="X234" s="10">
        <f t="shared" si="65"/>
        <v>10.627646482134287</v>
      </c>
      <c r="Y234" s="10">
        <f t="shared" si="66"/>
        <v>0.10638075968377794</v>
      </c>
      <c r="Z234" s="10">
        <f t="shared" si="67"/>
        <v>3.2686009887152947</v>
      </c>
      <c r="AA234" s="10">
        <f t="shared" si="68"/>
        <v>0.37233265889322281</v>
      </c>
      <c r="AB234" s="10">
        <f t="shared" si="69"/>
        <v>1.1608018189024005</v>
      </c>
      <c r="AC234" s="10">
        <f t="shared" si="70"/>
        <v>4.2479297469806632</v>
      </c>
      <c r="AD234" s="10">
        <f t="shared" si="71"/>
        <v>0.15957113952566693</v>
      </c>
      <c r="AE234" s="10"/>
      <c r="AF234" s="10"/>
      <c r="AG234" s="10">
        <f t="shared" si="72"/>
        <v>99.999999999999957</v>
      </c>
      <c r="AH234" s="10"/>
      <c r="AI234" s="10"/>
    </row>
    <row r="235" spans="1:35" x14ac:dyDescent="0.3">
      <c r="A235" s="17" t="s">
        <v>381</v>
      </c>
      <c r="B235" s="10">
        <v>53.43</v>
      </c>
      <c r="C235" s="10">
        <v>1.35</v>
      </c>
      <c r="D235" s="10">
        <v>22.59</v>
      </c>
      <c r="E235" s="10">
        <v>8.9</v>
      </c>
      <c r="F235" s="10">
        <v>0.113</v>
      </c>
      <c r="G235" s="10">
        <v>2.6619999999999999</v>
      </c>
      <c r="H235" s="10">
        <v>0.36</v>
      </c>
      <c r="I235" s="10">
        <v>1.202</v>
      </c>
      <c r="J235" s="10">
        <v>4.2450000000000001</v>
      </c>
      <c r="K235" s="10">
        <v>0.185</v>
      </c>
      <c r="N235" s="16">
        <f t="shared" si="73"/>
        <v>95.03700000000002</v>
      </c>
      <c r="Q235" s="66">
        <f t="shared" si="58"/>
        <v>95.03700000000002</v>
      </c>
      <c r="R235" s="66">
        <f t="shared" si="59"/>
        <v>95.03700000000002</v>
      </c>
      <c r="S235" s="30">
        <f t="shared" si="60"/>
        <v>1.0522217662594566</v>
      </c>
      <c r="T235" s="17" t="str">
        <f t="shared" si="61"/>
        <v>GAL</v>
      </c>
      <c r="U235" s="10">
        <f t="shared" si="62"/>
        <v>56.220208971242769</v>
      </c>
      <c r="V235" s="10">
        <f t="shared" si="63"/>
        <v>1.4204993844502665</v>
      </c>
      <c r="W235" s="10">
        <f t="shared" si="64"/>
        <v>23.769689699801123</v>
      </c>
      <c r="X235" s="10">
        <f t="shared" si="65"/>
        <v>9.3647737197091647</v>
      </c>
      <c r="Y235" s="10">
        <f t="shared" si="66"/>
        <v>0.1189010595873186</v>
      </c>
      <c r="Z235" s="10">
        <f t="shared" si="67"/>
        <v>2.8010143417826736</v>
      </c>
      <c r="AA235" s="10">
        <f t="shared" si="68"/>
        <v>0.37879983585340438</v>
      </c>
      <c r="AB235" s="10">
        <f t="shared" si="69"/>
        <v>1.2647705630438668</v>
      </c>
      <c r="AC235" s="10">
        <f t="shared" si="70"/>
        <v>4.4666813977713931</v>
      </c>
      <c r="AD235" s="10">
        <f t="shared" si="71"/>
        <v>0.19466102675799948</v>
      </c>
      <c r="AE235" s="10"/>
      <c r="AF235" s="10"/>
      <c r="AG235" s="10">
        <f t="shared" si="72"/>
        <v>99.999999999999972</v>
      </c>
      <c r="AH235" s="10"/>
      <c r="AI235" s="10"/>
    </row>
    <row r="236" spans="1:35" x14ac:dyDescent="0.3">
      <c r="A236" s="17" t="s">
        <v>382</v>
      </c>
      <c r="B236" s="10">
        <v>57.61</v>
      </c>
      <c r="C236" s="10">
        <v>1.25</v>
      </c>
      <c r="D236" s="10">
        <v>20.75</v>
      </c>
      <c r="E236" s="10">
        <v>7.58</v>
      </c>
      <c r="F236" s="10">
        <v>7.4999999999999997E-2</v>
      </c>
      <c r="G236" s="10">
        <v>2.2429999999999999</v>
      </c>
      <c r="H236" s="10">
        <v>0.59799999999999998</v>
      </c>
      <c r="I236" s="10">
        <v>1.1100000000000001</v>
      </c>
      <c r="J236" s="10">
        <v>4.2080000000000002</v>
      </c>
      <c r="K236" s="10">
        <v>0.107</v>
      </c>
      <c r="N236" s="16">
        <f t="shared" si="73"/>
        <v>95.530999999999992</v>
      </c>
      <c r="Q236" s="66">
        <f t="shared" si="58"/>
        <v>95.530999999999992</v>
      </c>
      <c r="R236" s="66">
        <f t="shared" si="59"/>
        <v>95.530999999999992</v>
      </c>
      <c r="S236" s="30">
        <f t="shared" si="60"/>
        <v>1.0467806261841708</v>
      </c>
      <c r="T236" s="17" t="str">
        <f t="shared" si="61"/>
        <v>GON</v>
      </c>
      <c r="U236" s="10">
        <f t="shared" si="62"/>
        <v>60.305031874470075</v>
      </c>
      <c r="V236" s="10">
        <f t="shared" si="63"/>
        <v>1.3084757827302136</v>
      </c>
      <c r="W236" s="10">
        <f t="shared" si="64"/>
        <v>21.720697993321544</v>
      </c>
      <c r="X236" s="10">
        <f t="shared" si="65"/>
        <v>7.9345971464760146</v>
      </c>
      <c r="Y236" s="10">
        <f t="shared" si="66"/>
        <v>7.8508546963812806E-2</v>
      </c>
      <c r="Z236" s="10">
        <f t="shared" si="67"/>
        <v>2.3479289445310951</v>
      </c>
      <c r="AA236" s="10">
        <f t="shared" si="68"/>
        <v>0.62597481445813408</v>
      </c>
      <c r="AB236" s="10">
        <f t="shared" si="69"/>
        <v>1.1619264950644297</v>
      </c>
      <c r="AC236" s="10">
        <f t="shared" si="70"/>
        <v>4.4048528749829909</v>
      </c>
      <c r="AD236" s="10">
        <f t="shared" si="71"/>
        <v>0.11200552700170627</v>
      </c>
      <c r="AE236" s="10"/>
      <c r="AF236" s="10"/>
      <c r="AG236" s="10">
        <f t="shared" si="72"/>
        <v>100.00000000000001</v>
      </c>
      <c r="AH236" s="10"/>
      <c r="AI236" s="10"/>
    </row>
    <row r="237" spans="1:35" x14ac:dyDescent="0.3">
      <c r="A237" s="17" t="s">
        <v>383</v>
      </c>
      <c r="B237" s="10">
        <v>53.51</v>
      </c>
      <c r="C237" s="10">
        <v>1.41</v>
      </c>
      <c r="D237" s="10">
        <v>22.95</v>
      </c>
      <c r="E237" s="10">
        <v>8.9600000000000009</v>
      </c>
      <c r="F237" s="10">
        <v>0.111</v>
      </c>
      <c r="G237" s="10">
        <v>2.8250000000000002</v>
      </c>
      <c r="H237" s="10">
        <v>0.313</v>
      </c>
      <c r="I237" s="10">
        <v>1.1299999999999999</v>
      </c>
      <c r="J237" s="10">
        <v>4.1559999999999997</v>
      </c>
      <c r="K237" s="10">
        <v>0.14099999999999999</v>
      </c>
      <c r="N237" s="16">
        <f t="shared" ref="N237:N254" si="74">SUM(B237:L237)</f>
        <v>95.506</v>
      </c>
      <c r="Q237" s="66">
        <f t="shared" si="58"/>
        <v>95.506</v>
      </c>
      <c r="R237" s="66">
        <f t="shared" si="59"/>
        <v>95.506</v>
      </c>
      <c r="S237" s="30">
        <f t="shared" si="60"/>
        <v>1.0470546353108705</v>
      </c>
      <c r="T237" s="17" t="str">
        <f t="shared" si="61"/>
        <v>ITA</v>
      </c>
      <c r="U237" s="10">
        <f t="shared" si="62"/>
        <v>56.027893535484679</v>
      </c>
      <c r="V237" s="10">
        <f t="shared" si="63"/>
        <v>1.4763470357883273</v>
      </c>
      <c r="W237" s="10">
        <f t="shared" si="64"/>
        <v>24.029903880384477</v>
      </c>
      <c r="X237" s="10">
        <f t="shared" si="65"/>
        <v>9.3816095323854007</v>
      </c>
      <c r="Y237" s="10">
        <f t="shared" si="66"/>
        <v>0.11622306451950663</v>
      </c>
      <c r="Z237" s="10">
        <f t="shared" si="67"/>
        <v>2.9579293447532096</v>
      </c>
      <c r="AA237" s="10">
        <f t="shared" si="68"/>
        <v>0.32772810085230247</v>
      </c>
      <c r="AB237" s="10">
        <f t="shared" si="69"/>
        <v>1.1831717379012836</v>
      </c>
      <c r="AC237" s="10">
        <f t="shared" si="70"/>
        <v>4.3515590643519779</v>
      </c>
      <c r="AD237" s="10">
        <f t="shared" si="71"/>
        <v>0.14763470357883274</v>
      </c>
      <c r="AE237" s="10"/>
      <c r="AF237" s="10"/>
      <c r="AG237" s="10">
        <f t="shared" si="72"/>
        <v>99.999999999999986</v>
      </c>
      <c r="AH237" s="10"/>
      <c r="AI237" s="10"/>
    </row>
    <row r="238" spans="1:35" x14ac:dyDescent="0.3">
      <c r="A238" s="17" t="s">
        <v>384</v>
      </c>
      <c r="B238" s="10">
        <v>52.84</v>
      </c>
      <c r="C238" s="10">
        <v>1.33</v>
      </c>
      <c r="D238" s="10">
        <v>23.5</v>
      </c>
      <c r="E238" s="10">
        <v>8.83</v>
      </c>
      <c r="F238" s="10">
        <v>9.8000000000000004E-2</v>
      </c>
      <c r="G238" s="10">
        <v>2.95</v>
      </c>
      <c r="H238" s="10">
        <v>0.29399999999999998</v>
      </c>
      <c r="I238" s="10">
        <v>1.0389999999999999</v>
      </c>
      <c r="J238" s="10">
        <v>4.3120000000000003</v>
      </c>
      <c r="K238" s="10">
        <v>0.157</v>
      </c>
      <c r="N238" s="16">
        <f t="shared" si="74"/>
        <v>95.35</v>
      </c>
      <c r="Q238" s="66">
        <f t="shared" si="58"/>
        <v>95.35</v>
      </c>
      <c r="R238" s="66">
        <f t="shared" si="59"/>
        <v>95.35</v>
      </c>
      <c r="S238" s="30">
        <f t="shared" si="60"/>
        <v>1.048767697954903</v>
      </c>
      <c r="T238" s="17" t="str">
        <f t="shared" si="61"/>
        <v>TEM</v>
      </c>
      <c r="U238" s="10">
        <f t="shared" si="62"/>
        <v>55.416885159937074</v>
      </c>
      <c r="V238" s="10">
        <f t="shared" si="63"/>
        <v>1.3948610382800211</v>
      </c>
      <c r="W238" s="10">
        <f t="shared" si="64"/>
        <v>24.646040901940221</v>
      </c>
      <c r="X238" s="10">
        <f t="shared" si="65"/>
        <v>9.2606187729417933</v>
      </c>
      <c r="Y238" s="10">
        <f t="shared" si="66"/>
        <v>0.10277923439958049</v>
      </c>
      <c r="Z238" s="10">
        <f t="shared" si="67"/>
        <v>3.0938647089669642</v>
      </c>
      <c r="AA238" s="10">
        <f t="shared" si="68"/>
        <v>0.30833770319874149</v>
      </c>
      <c r="AB238" s="10">
        <f t="shared" si="69"/>
        <v>1.0896696381751441</v>
      </c>
      <c r="AC238" s="10">
        <f t="shared" si="70"/>
        <v>4.5222863135815423</v>
      </c>
      <c r="AD238" s="10">
        <f t="shared" si="71"/>
        <v>0.16465652857891977</v>
      </c>
      <c r="AE238" s="10"/>
      <c r="AF238" s="10"/>
      <c r="AG238" s="10">
        <f t="shared" si="72"/>
        <v>100</v>
      </c>
      <c r="AH238" s="10"/>
      <c r="AI238" s="10"/>
    </row>
    <row r="239" spans="1:35" x14ac:dyDescent="0.3">
      <c r="A239" s="17" t="s">
        <v>349</v>
      </c>
      <c r="B239" s="10">
        <v>58.2</v>
      </c>
      <c r="C239" s="10">
        <v>1.22</v>
      </c>
      <c r="D239" s="10">
        <v>20.149999999999999</v>
      </c>
      <c r="E239" s="10">
        <v>8.0299999999999994</v>
      </c>
      <c r="F239" s="10">
        <v>9.1999999999999998E-2</v>
      </c>
      <c r="G239" s="10">
        <v>2.2109999999999999</v>
      </c>
      <c r="H239" s="10">
        <v>0.72499999999999998</v>
      </c>
      <c r="I239" s="10">
        <v>1.3009999999999999</v>
      </c>
      <c r="J239" s="10">
        <v>4.157</v>
      </c>
      <c r="K239" s="10">
        <v>9.6000000000000002E-2</v>
      </c>
      <c r="N239" s="16">
        <f t="shared" si="74"/>
        <v>96.181999999999988</v>
      </c>
      <c r="Q239" s="66">
        <f t="shared" si="58"/>
        <v>96.181999999999988</v>
      </c>
      <c r="R239" s="66">
        <f t="shared" si="59"/>
        <v>96.181999999999988</v>
      </c>
      <c r="S239" s="30">
        <f t="shared" si="60"/>
        <v>1.0396955771350149</v>
      </c>
      <c r="T239" s="17" t="str">
        <f t="shared" si="61"/>
        <v>CAM</v>
      </c>
      <c r="U239" s="10">
        <f t="shared" si="62"/>
        <v>60.510282589257869</v>
      </c>
      <c r="V239" s="10">
        <f t="shared" si="63"/>
        <v>1.2684286041047181</v>
      </c>
      <c r="W239" s="10">
        <f t="shared" si="64"/>
        <v>20.949865879270551</v>
      </c>
      <c r="X239" s="10">
        <f t="shared" si="65"/>
        <v>8.3487554843941698</v>
      </c>
      <c r="Y239" s="10">
        <f t="shared" si="66"/>
        <v>9.5651993096421375E-2</v>
      </c>
      <c r="Z239" s="10">
        <f t="shared" si="67"/>
        <v>2.2987669210455177</v>
      </c>
      <c r="AA239" s="10">
        <f t="shared" si="68"/>
        <v>0.75377929342288574</v>
      </c>
      <c r="AB239" s="10">
        <f t="shared" si="69"/>
        <v>1.3526439458526542</v>
      </c>
      <c r="AC239" s="10">
        <f t="shared" si="70"/>
        <v>4.3220145141502568</v>
      </c>
      <c r="AD239" s="10">
        <f t="shared" si="71"/>
        <v>9.981077540496143E-2</v>
      </c>
      <c r="AE239" s="10"/>
      <c r="AF239" s="10"/>
      <c r="AG239" s="10">
        <f t="shared" si="72"/>
        <v>100</v>
      </c>
      <c r="AH239" s="10"/>
      <c r="AI239" s="10"/>
    </row>
    <row r="240" spans="1:35" x14ac:dyDescent="0.3">
      <c r="A240" s="17" t="s">
        <v>385</v>
      </c>
      <c r="B240" s="10">
        <v>58.05</v>
      </c>
      <c r="C240" s="10">
        <v>1.02</v>
      </c>
      <c r="D240" s="10">
        <v>20.77</v>
      </c>
      <c r="E240" s="10">
        <v>7.4</v>
      </c>
      <c r="F240" s="10">
        <v>8.2000000000000003E-2</v>
      </c>
      <c r="G240" s="10">
        <v>2.5030000000000001</v>
      </c>
      <c r="H240" s="10">
        <v>0.439</v>
      </c>
      <c r="I240" s="10">
        <v>1.3080000000000001</v>
      </c>
      <c r="J240" s="10">
        <v>4.2910000000000004</v>
      </c>
      <c r="K240" s="10">
        <v>0.13300000000000001</v>
      </c>
      <c r="N240" s="16">
        <f t="shared" si="74"/>
        <v>95.995999999999995</v>
      </c>
      <c r="Q240" s="66">
        <f t="shared" si="58"/>
        <v>95.995999999999995</v>
      </c>
      <c r="R240" s="66">
        <f t="shared" si="59"/>
        <v>95.995999999999995</v>
      </c>
      <c r="S240" s="30">
        <f t="shared" si="60"/>
        <v>1.041710071252969</v>
      </c>
      <c r="T240" s="17" t="str">
        <f t="shared" si="61"/>
        <v>DOM</v>
      </c>
      <c r="U240" s="10">
        <f t="shared" si="62"/>
        <v>60.471269636234844</v>
      </c>
      <c r="V240" s="10">
        <f t="shared" si="63"/>
        <v>1.0625442726780283</v>
      </c>
      <c r="W240" s="10">
        <f t="shared" si="64"/>
        <v>21.636318179924167</v>
      </c>
      <c r="X240" s="10">
        <f t="shared" si="65"/>
        <v>7.7086545272719711</v>
      </c>
      <c r="Y240" s="10">
        <f t="shared" si="66"/>
        <v>8.5420225842743461E-2</v>
      </c>
      <c r="Z240" s="10">
        <f t="shared" si="67"/>
        <v>2.6074003083461816</v>
      </c>
      <c r="AA240" s="10">
        <f t="shared" si="68"/>
        <v>0.4573107212800534</v>
      </c>
      <c r="AB240" s="10">
        <f t="shared" si="69"/>
        <v>1.3625567731988835</v>
      </c>
      <c r="AC240" s="10">
        <f t="shared" si="70"/>
        <v>4.4699779157464903</v>
      </c>
      <c r="AD240" s="10">
        <f t="shared" si="71"/>
        <v>0.13854743947664488</v>
      </c>
      <c r="AE240" s="10"/>
      <c r="AF240" s="10"/>
      <c r="AG240" s="10">
        <f t="shared" si="72"/>
        <v>100</v>
      </c>
      <c r="AH240" s="10"/>
      <c r="AI240" s="10"/>
    </row>
    <row r="241" spans="1:35" x14ac:dyDescent="0.3">
      <c r="A241" s="17" t="s">
        <v>386</v>
      </c>
      <c r="B241" s="10">
        <v>59.72</v>
      </c>
      <c r="C241" s="10">
        <v>1.08</v>
      </c>
      <c r="D241" s="10">
        <v>20.190000000000001</v>
      </c>
      <c r="E241" s="10">
        <v>7.21</v>
      </c>
      <c r="F241" s="10">
        <v>6.3E-2</v>
      </c>
      <c r="G241" s="10">
        <v>2.407</v>
      </c>
      <c r="H241" s="10">
        <v>0.42199999999999999</v>
      </c>
      <c r="I241" s="10">
        <v>1.3939999999999999</v>
      </c>
      <c r="J241" s="10">
        <v>3.9489999999999998</v>
      </c>
      <c r="K241" s="10">
        <v>0.127</v>
      </c>
      <c r="N241" s="16">
        <f t="shared" si="74"/>
        <v>96.561999999999983</v>
      </c>
      <c r="Q241" s="66">
        <f t="shared" si="58"/>
        <v>96.561999999999983</v>
      </c>
      <c r="R241" s="66">
        <f t="shared" si="59"/>
        <v>96.561999999999983</v>
      </c>
      <c r="S241" s="30">
        <f t="shared" si="60"/>
        <v>1.0356040678527787</v>
      </c>
      <c r="T241" s="17" t="str">
        <f t="shared" si="61"/>
        <v>GMI</v>
      </c>
      <c r="U241" s="10">
        <f t="shared" si="62"/>
        <v>61.846274932167944</v>
      </c>
      <c r="V241" s="10">
        <f t="shared" si="63"/>
        <v>1.1184523932810011</v>
      </c>
      <c r="W241" s="10">
        <f t="shared" si="64"/>
        <v>20.908846129947602</v>
      </c>
      <c r="X241" s="10">
        <f t="shared" si="65"/>
        <v>7.4667053292185344</v>
      </c>
      <c r="Y241" s="10">
        <f t="shared" si="66"/>
        <v>6.5243056274725056E-2</v>
      </c>
      <c r="Z241" s="10">
        <f t="shared" si="67"/>
        <v>2.4926989913216384</v>
      </c>
      <c r="AA241" s="10">
        <f t="shared" si="68"/>
        <v>0.43702491663387261</v>
      </c>
      <c r="AB241" s="10">
        <f t="shared" si="69"/>
        <v>1.4436320705867733</v>
      </c>
      <c r="AC241" s="10">
        <f t="shared" si="70"/>
        <v>4.0896004639506227</v>
      </c>
      <c r="AD241" s="10">
        <f t="shared" si="71"/>
        <v>0.13152171661730289</v>
      </c>
      <c r="AE241" s="10"/>
      <c r="AF241" s="10"/>
      <c r="AG241" s="10">
        <f t="shared" si="72"/>
        <v>100.00000000000001</v>
      </c>
      <c r="AH241" s="10"/>
      <c r="AI241" s="10"/>
    </row>
    <row r="242" spans="1:35" x14ac:dyDescent="0.3">
      <c r="A242" s="17" t="s">
        <v>387</v>
      </c>
      <c r="B242" s="10">
        <v>51.71</v>
      </c>
      <c r="C242" s="10">
        <v>1.39</v>
      </c>
      <c r="D242" s="10">
        <v>23.77</v>
      </c>
      <c r="E242" s="10">
        <v>9.3699999999999992</v>
      </c>
      <c r="F242" s="10">
        <v>0.10299999999999999</v>
      </c>
      <c r="G242" s="10">
        <v>2.738</v>
      </c>
      <c r="H242" s="10">
        <v>0.31900000000000001</v>
      </c>
      <c r="I242" s="10">
        <v>1.091</v>
      </c>
      <c r="J242" s="10">
        <v>4.6109999999999998</v>
      </c>
      <c r="K242" s="10">
        <v>0.185</v>
      </c>
      <c r="N242" s="16">
        <f t="shared" si="74"/>
        <v>95.287000000000006</v>
      </c>
      <c r="Q242" s="66">
        <f t="shared" si="58"/>
        <v>95.287000000000006</v>
      </c>
      <c r="R242" s="66">
        <f t="shared" si="59"/>
        <v>95.287000000000006</v>
      </c>
      <c r="S242" s="30">
        <f t="shared" si="60"/>
        <v>1.0494611017242645</v>
      </c>
      <c r="T242" s="17" t="str">
        <f t="shared" si="61"/>
        <v>GMP</v>
      </c>
      <c r="U242" s="10">
        <f t="shared" si="62"/>
        <v>54.267633570161721</v>
      </c>
      <c r="V242" s="10">
        <f t="shared" si="63"/>
        <v>1.4587509313967275</v>
      </c>
      <c r="W242" s="10">
        <f t="shared" si="64"/>
        <v>24.945690387985767</v>
      </c>
      <c r="X242" s="10">
        <f t="shared" si="65"/>
        <v>9.8334505231563583</v>
      </c>
      <c r="Y242" s="10">
        <f t="shared" si="66"/>
        <v>0.10809449347759924</v>
      </c>
      <c r="Z242" s="10">
        <f t="shared" si="67"/>
        <v>2.8734244965210363</v>
      </c>
      <c r="AA242" s="10">
        <f t="shared" si="68"/>
        <v>0.33477809145004039</v>
      </c>
      <c r="AB242" s="10">
        <f t="shared" si="69"/>
        <v>1.1449620619811727</v>
      </c>
      <c r="AC242" s="10">
        <f t="shared" si="70"/>
        <v>4.8390651400505833</v>
      </c>
      <c r="AD242" s="10">
        <f t="shared" si="71"/>
        <v>0.19415030381898893</v>
      </c>
      <c r="AE242" s="10"/>
      <c r="AF242" s="10"/>
      <c r="AG242" s="10">
        <f t="shared" si="72"/>
        <v>99.999999999999986</v>
      </c>
      <c r="AH242" s="10"/>
      <c r="AI242" s="10"/>
    </row>
    <row r="243" spans="1:35" x14ac:dyDescent="0.3">
      <c r="A243" s="17" t="s">
        <v>388</v>
      </c>
      <c r="B243" s="10">
        <v>53.52</v>
      </c>
      <c r="C243" s="10">
        <v>1.34</v>
      </c>
      <c r="D243" s="10">
        <v>22.58</v>
      </c>
      <c r="E243" s="10">
        <v>9.14</v>
      </c>
      <c r="F243" s="10">
        <v>9.9000000000000005E-2</v>
      </c>
      <c r="G243" s="10">
        <v>3.0230000000000001</v>
      </c>
      <c r="H243" s="10">
        <v>0.36699999999999999</v>
      </c>
      <c r="I243" s="10">
        <v>1.0409999999999999</v>
      </c>
      <c r="J243" s="10">
        <v>4.4109999999999996</v>
      </c>
      <c r="K243" s="10">
        <v>0.16900000000000001</v>
      </c>
      <c r="N243" s="16">
        <f t="shared" si="74"/>
        <v>95.69</v>
      </c>
      <c r="Q243" s="66">
        <f t="shared" si="58"/>
        <v>95.69</v>
      </c>
      <c r="R243" s="66">
        <f t="shared" si="59"/>
        <v>95.69</v>
      </c>
      <c r="S243" s="30">
        <f t="shared" si="60"/>
        <v>1.0450412791305257</v>
      </c>
      <c r="T243" s="17" t="str">
        <f t="shared" si="61"/>
        <v>OFOh</v>
      </c>
      <c r="U243" s="10">
        <f t="shared" si="62"/>
        <v>55.93060925906574</v>
      </c>
      <c r="V243" s="10">
        <f t="shared" si="63"/>
        <v>1.4003553140349045</v>
      </c>
      <c r="W243" s="10">
        <f t="shared" si="64"/>
        <v>23.597032082767267</v>
      </c>
      <c r="X243" s="10">
        <f t="shared" si="65"/>
        <v>9.5516772912530055</v>
      </c>
      <c r="Y243" s="10">
        <f t="shared" si="66"/>
        <v>0.10345908663392205</v>
      </c>
      <c r="Z243" s="10">
        <f t="shared" si="67"/>
        <v>3.1591597868115793</v>
      </c>
      <c r="AA243" s="10">
        <f t="shared" si="68"/>
        <v>0.38353014944090291</v>
      </c>
      <c r="AB243" s="10">
        <f t="shared" si="69"/>
        <v>1.0878879715748773</v>
      </c>
      <c r="AC243" s="10">
        <f t="shared" si="70"/>
        <v>4.6096770822447484</v>
      </c>
      <c r="AD243" s="10">
        <f t="shared" si="71"/>
        <v>0.17661197617305885</v>
      </c>
      <c r="AE243" s="10"/>
      <c r="AF243" s="10"/>
      <c r="AG243" s="10">
        <f t="shared" si="72"/>
        <v>100</v>
      </c>
      <c r="AH243" s="10"/>
      <c r="AI243" s="10"/>
    </row>
    <row r="244" spans="1:35" x14ac:dyDescent="0.3">
      <c r="A244" s="17" t="s">
        <v>389</v>
      </c>
      <c r="B244" s="10">
        <v>54.93</v>
      </c>
      <c r="C244" s="10">
        <v>1.32</v>
      </c>
      <c r="D244" s="10">
        <v>21.76</v>
      </c>
      <c r="E244" s="10">
        <v>8.92</v>
      </c>
      <c r="F244" s="10">
        <v>0.11</v>
      </c>
      <c r="G244" s="10">
        <v>3.0510000000000002</v>
      </c>
      <c r="H244" s="10">
        <v>0.36099999999999999</v>
      </c>
      <c r="I244" s="10">
        <v>1.1439999999999999</v>
      </c>
      <c r="J244" s="10">
        <v>3.9750000000000001</v>
      </c>
      <c r="K244" s="10">
        <v>0.161</v>
      </c>
      <c r="N244" s="16">
        <f t="shared" si="74"/>
        <v>95.732000000000014</v>
      </c>
      <c r="Q244" s="66">
        <f t="shared" si="58"/>
        <v>95.732000000000014</v>
      </c>
      <c r="R244" s="66">
        <f t="shared" si="59"/>
        <v>95.732000000000014</v>
      </c>
      <c r="S244" s="30">
        <f t="shared" si="60"/>
        <v>1.0445827936322232</v>
      </c>
      <c r="T244" s="17" t="str">
        <f t="shared" si="61"/>
        <v>OFOn</v>
      </c>
      <c r="U244" s="10">
        <f t="shared" si="62"/>
        <v>57.378932854218021</v>
      </c>
      <c r="V244" s="10">
        <f t="shared" si="63"/>
        <v>1.3788492875945346</v>
      </c>
      <c r="W244" s="10">
        <f t="shared" si="64"/>
        <v>22.730121589437179</v>
      </c>
      <c r="X244" s="10">
        <f t="shared" si="65"/>
        <v>9.3176785191994309</v>
      </c>
      <c r="Y244" s="10">
        <f t="shared" si="66"/>
        <v>0.11490410729954455</v>
      </c>
      <c r="Z244" s="10">
        <f t="shared" si="67"/>
        <v>3.1870221033719131</v>
      </c>
      <c r="AA244" s="10">
        <f t="shared" si="68"/>
        <v>0.37709438850123256</v>
      </c>
      <c r="AB244" s="10">
        <f t="shared" si="69"/>
        <v>1.1950027159152632</v>
      </c>
      <c r="AC244" s="10">
        <f t="shared" si="70"/>
        <v>4.1522166046880873</v>
      </c>
      <c r="AD244" s="10">
        <f t="shared" si="71"/>
        <v>0.16817782977478793</v>
      </c>
      <c r="AE244" s="10"/>
      <c r="AF244" s="10"/>
      <c r="AG244" s="10">
        <f t="shared" si="72"/>
        <v>100.00000000000001</v>
      </c>
      <c r="AH244" s="10"/>
      <c r="AI244" s="10"/>
    </row>
    <row r="245" spans="1:35" x14ac:dyDescent="0.3">
      <c r="A245" s="17" t="s">
        <v>390</v>
      </c>
      <c r="B245" s="10">
        <v>51.83</v>
      </c>
      <c r="C245" s="10">
        <v>1.4</v>
      </c>
      <c r="D245" s="10">
        <v>23.19</v>
      </c>
      <c r="E245" s="10">
        <v>10.24</v>
      </c>
      <c r="F245" s="10">
        <v>0.1</v>
      </c>
      <c r="G245" s="10">
        <v>2.8780000000000001</v>
      </c>
      <c r="H245" s="10">
        <v>0.51100000000000001</v>
      </c>
      <c r="I245" s="10">
        <v>0.622</v>
      </c>
      <c r="J245" s="10">
        <v>4.9459999999999997</v>
      </c>
      <c r="K245" s="10">
        <v>0.24399999999999999</v>
      </c>
      <c r="N245" s="16">
        <f t="shared" si="74"/>
        <v>95.960999999999984</v>
      </c>
      <c r="Q245" s="66">
        <f t="shared" si="58"/>
        <v>95.960999999999984</v>
      </c>
      <c r="R245" s="66">
        <f t="shared" si="59"/>
        <v>95.960999999999984</v>
      </c>
      <c r="S245" s="30">
        <f t="shared" si="60"/>
        <v>1.0420900157355595</v>
      </c>
      <c r="T245" s="17" t="str">
        <f t="shared" si="61"/>
        <v>ROZ</v>
      </c>
      <c r="U245" s="10">
        <f t="shared" si="62"/>
        <v>54.011525515574043</v>
      </c>
      <c r="V245" s="10">
        <f t="shared" si="63"/>
        <v>1.4589260220297833</v>
      </c>
      <c r="W245" s="10">
        <f t="shared" si="64"/>
        <v>24.166067464907627</v>
      </c>
      <c r="X245" s="10">
        <f t="shared" si="65"/>
        <v>10.67100176113213</v>
      </c>
      <c r="Y245" s="10">
        <f t="shared" si="66"/>
        <v>0.10420900157355595</v>
      </c>
      <c r="Z245" s="10">
        <f t="shared" si="67"/>
        <v>2.9991350652869402</v>
      </c>
      <c r="AA245" s="10">
        <f t="shared" si="68"/>
        <v>0.5325079980408709</v>
      </c>
      <c r="AB245" s="10">
        <f t="shared" si="69"/>
        <v>0.64817998978751801</v>
      </c>
      <c r="AC245" s="10">
        <f t="shared" si="70"/>
        <v>5.1541772178280771</v>
      </c>
      <c r="AD245" s="10">
        <f t="shared" si="71"/>
        <v>0.25426996383947653</v>
      </c>
      <c r="AE245" s="10"/>
      <c r="AF245" s="10"/>
      <c r="AG245" s="10">
        <f t="shared" si="72"/>
        <v>100.00000000000001</v>
      </c>
      <c r="AH245" s="10"/>
      <c r="AI245" s="10"/>
    </row>
    <row r="246" spans="1:35" x14ac:dyDescent="0.3">
      <c r="A246" s="17" t="s">
        <v>391</v>
      </c>
      <c r="B246" s="10">
        <v>52.1</v>
      </c>
      <c r="C246" s="10">
        <v>1.41</v>
      </c>
      <c r="D246" s="10">
        <v>24.37</v>
      </c>
      <c r="E246" s="10">
        <v>9.3800000000000008</v>
      </c>
      <c r="F246" s="10">
        <v>0.11</v>
      </c>
      <c r="G246" s="10">
        <v>2.915</v>
      </c>
      <c r="H246" s="10">
        <v>0.30399999999999999</v>
      </c>
      <c r="I246" s="10">
        <v>1.002</v>
      </c>
      <c r="J246" s="10">
        <v>4.7670000000000003</v>
      </c>
      <c r="K246" s="10">
        <v>0.16200000000000001</v>
      </c>
      <c r="N246" s="16">
        <f t="shared" si="74"/>
        <v>96.52</v>
      </c>
      <c r="Q246" s="66">
        <f t="shared" si="58"/>
        <v>96.52</v>
      </c>
      <c r="R246" s="66">
        <f t="shared" si="59"/>
        <v>96.52</v>
      </c>
      <c r="S246" s="30">
        <f t="shared" si="60"/>
        <v>1.0360547036883547</v>
      </c>
      <c r="T246" s="17" t="str">
        <f t="shared" si="61"/>
        <v>SVI</v>
      </c>
      <c r="U246" s="10">
        <f t="shared" si="62"/>
        <v>53.978450062163283</v>
      </c>
      <c r="V246" s="10">
        <f t="shared" si="63"/>
        <v>1.46083713220058</v>
      </c>
      <c r="W246" s="10">
        <f t="shared" si="64"/>
        <v>25.248653128885206</v>
      </c>
      <c r="X246" s="10">
        <f t="shared" si="65"/>
        <v>9.7181931205967675</v>
      </c>
      <c r="Y246" s="10">
        <f t="shared" si="66"/>
        <v>0.11396601740571902</v>
      </c>
      <c r="Z246" s="10">
        <f t="shared" si="67"/>
        <v>3.0200994612515539</v>
      </c>
      <c r="AA246" s="10">
        <f t="shared" si="68"/>
        <v>0.31496062992125984</v>
      </c>
      <c r="AB246" s="10">
        <f t="shared" si="69"/>
        <v>1.0381268130957315</v>
      </c>
      <c r="AC246" s="10">
        <f t="shared" si="70"/>
        <v>4.9388727724823873</v>
      </c>
      <c r="AD246" s="10">
        <f t="shared" si="71"/>
        <v>0.16784086199751347</v>
      </c>
      <c r="AE246" s="10"/>
      <c r="AF246" s="10"/>
      <c r="AG246" s="10">
        <f t="shared" si="72"/>
        <v>99.999999999999986</v>
      </c>
      <c r="AH246" s="10"/>
      <c r="AI246" s="10"/>
    </row>
    <row r="247" spans="1:35" x14ac:dyDescent="0.3">
      <c r="A247" s="17" t="s">
        <v>392</v>
      </c>
      <c r="B247" s="10">
        <v>53.19</v>
      </c>
      <c r="C247" s="10">
        <v>1.33</v>
      </c>
      <c r="D247" s="10">
        <v>22.54</v>
      </c>
      <c r="E247" s="10">
        <v>9.01</v>
      </c>
      <c r="F247" s="10">
        <v>9.8000000000000004E-2</v>
      </c>
      <c r="G247" s="10">
        <v>2.9329999999999998</v>
      </c>
      <c r="H247" s="10">
        <v>0.32400000000000001</v>
      </c>
      <c r="I247" s="10">
        <v>1.089</v>
      </c>
      <c r="J247" s="10">
        <v>4.6689999999999996</v>
      </c>
      <c r="K247" s="10">
        <v>0.17699999999999999</v>
      </c>
      <c r="N247" s="16">
        <f t="shared" si="74"/>
        <v>95.36</v>
      </c>
      <c r="Q247" s="66">
        <f t="shared" si="58"/>
        <v>95.36</v>
      </c>
      <c r="R247" s="66">
        <f t="shared" si="59"/>
        <v>95.36</v>
      </c>
      <c r="S247" s="30">
        <f t="shared" si="60"/>
        <v>1.0486577181208054</v>
      </c>
      <c r="T247" s="17" t="str">
        <f t="shared" si="61"/>
        <v>VIA</v>
      </c>
      <c r="U247" s="10">
        <f t="shared" si="62"/>
        <v>55.778104026845639</v>
      </c>
      <c r="V247" s="10">
        <f t="shared" si="63"/>
        <v>1.3947147651006713</v>
      </c>
      <c r="W247" s="10">
        <f t="shared" si="64"/>
        <v>23.636744966442954</v>
      </c>
      <c r="X247" s="10">
        <f t="shared" si="65"/>
        <v>9.4484060402684573</v>
      </c>
      <c r="Y247" s="10">
        <f t="shared" si="66"/>
        <v>0.10276845637583894</v>
      </c>
      <c r="Z247" s="10">
        <f t="shared" si="67"/>
        <v>3.0757130872483223</v>
      </c>
      <c r="AA247" s="10">
        <f t="shared" si="68"/>
        <v>0.33976510067114096</v>
      </c>
      <c r="AB247" s="10">
        <f t="shared" si="69"/>
        <v>1.1419882550335572</v>
      </c>
      <c r="AC247" s="10">
        <f t="shared" si="70"/>
        <v>4.8961828859060406</v>
      </c>
      <c r="AD247" s="10">
        <f t="shared" si="71"/>
        <v>0.18561241610738255</v>
      </c>
      <c r="AE247" s="10"/>
      <c r="AF247" s="10"/>
      <c r="AG247" s="10">
        <f t="shared" si="72"/>
        <v>100</v>
      </c>
      <c r="AH247" s="10"/>
      <c r="AI247" s="10"/>
    </row>
    <row r="248" spans="1:35" x14ac:dyDescent="0.3">
      <c r="A248" s="17" t="s">
        <v>393</v>
      </c>
      <c r="B248" s="10">
        <v>50.75</v>
      </c>
      <c r="C248" s="10">
        <v>1.49</v>
      </c>
      <c r="D248" s="10">
        <v>23.7</v>
      </c>
      <c r="E248" s="10">
        <v>9.49</v>
      </c>
      <c r="F248" s="10">
        <v>0.113</v>
      </c>
      <c r="G248" s="10">
        <v>3.0019999999999998</v>
      </c>
      <c r="H248" s="10">
        <v>0.46300000000000002</v>
      </c>
      <c r="I248" s="10">
        <v>1.0489999999999999</v>
      </c>
      <c r="J248" s="10">
        <v>4.5750000000000002</v>
      </c>
      <c r="K248" s="10">
        <v>0.185</v>
      </c>
      <c r="N248" s="16">
        <f t="shared" si="74"/>
        <v>94.816999999999993</v>
      </c>
      <c r="Q248" s="66">
        <f t="shared" si="58"/>
        <v>94.816999999999993</v>
      </c>
      <c r="R248" s="66">
        <f t="shared" si="59"/>
        <v>94.816999999999993</v>
      </c>
      <c r="S248" s="30">
        <f t="shared" si="60"/>
        <v>1.0546631933092168</v>
      </c>
      <c r="T248" s="17" t="str">
        <f t="shared" si="61"/>
        <v>CU-25</v>
      </c>
      <c r="U248" s="10">
        <f t="shared" si="62"/>
        <v>53.524157060442754</v>
      </c>
      <c r="V248" s="10">
        <f t="shared" si="63"/>
        <v>1.5714481580307329</v>
      </c>
      <c r="W248" s="10">
        <f t="shared" si="64"/>
        <v>24.995517681428435</v>
      </c>
      <c r="X248" s="10">
        <f t="shared" si="65"/>
        <v>10.008753704504468</v>
      </c>
      <c r="Y248" s="10">
        <f t="shared" si="66"/>
        <v>0.1191769408439415</v>
      </c>
      <c r="Z248" s="10">
        <f t="shared" si="67"/>
        <v>3.1660989063142684</v>
      </c>
      <c r="AA248" s="10">
        <f t="shared" si="68"/>
        <v>0.48830905850216738</v>
      </c>
      <c r="AB248" s="10">
        <f t="shared" si="69"/>
        <v>1.1063416897813683</v>
      </c>
      <c r="AC248" s="10">
        <f t="shared" si="70"/>
        <v>4.8250841093896666</v>
      </c>
      <c r="AD248" s="10">
        <f t="shared" si="71"/>
        <v>0.19511269076220511</v>
      </c>
      <c r="AE248" s="10"/>
      <c r="AF248" s="10"/>
      <c r="AG248" s="10">
        <f t="shared" si="72"/>
        <v>100.00000000000001</v>
      </c>
      <c r="AH248" s="10"/>
      <c r="AI248" s="10"/>
    </row>
    <row r="249" spans="1:35" x14ac:dyDescent="0.3">
      <c r="A249" s="17" t="s">
        <v>394</v>
      </c>
      <c r="B249" s="10">
        <v>50.9</v>
      </c>
      <c r="C249" s="10">
        <v>1.56</v>
      </c>
      <c r="D249" s="10">
        <v>24.3</v>
      </c>
      <c r="E249" s="10">
        <v>9.4</v>
      </c>
      <c r="F249" s="10">
        <v>0.114</v>
      </c>
      <c r="G249" s="10">
        <v>2.86</v>
      </c>
      <c r="H249" s="10">
        <v>0.27900000000000003</v>
      </c>
      <c r="I249" s="10">
        <v>1.28</v>
      </c>
      <c r="J249" s="10">
        <v>4.532</v>
      </c>
      <c r="K249" s="10">
        <v>0.13400000000000001</v>
      </c>
      <c r="N249" s="16">
        <f t="shared" si="74"/>
        <v>95.359000000000009</v>
      </c>
      <c r="Q249" s="66">
        <f t="shared" si="58"/>
        <v>95.359000000000009</v>
      </c>
      <c r="R249" s="66">
        <f t="shared" si="59"/>
        <v>95.359000000000009</v>
      </c>
      <c r="S249" s="30">
        <f t="shared" si="60"/>
        <v>1.0486687150662233</v>
      </c>
      <c r="T249" s="17" t="str">
        <f t="shared" si="61"/>
        <v>VAZ</v>
      </c>
      <c r="U249" s="10">
        <f t="shared" si="62"/>
        <v>53.377237596870764</v>
      </c>
      <c r="V249" s="10">
        <f t="shared" si="63"/>
        <v>1.6359231955033084</v>
      </c>
      <c r="W249" s="10">
        <f t="shared" si="64"/>
        <v>25.482649776109227</v>
      </c>
      <c r="X249" s="10">
        <f t="shared" si="65"/>
        <v>9.8574859216224997</v>
      </c>
      <c r="Y249" s="10">
        <f t="shared" si="66"/>
        <v>0.11954823351754945</v>
      </c>
      <c r="Z249" s="10">
        <f t="shared" si="67"/>
        <v>2.9991925250893985</v>
      </c>
      <c r="AA249" s="10">
        <f t="shared" si="68"/>
        <v>0.29257857150347633</v>
      </c>
      <c r="AB249" s="10">
        <f t="shared" si="69"/>
        <v>1.3422959552847658</v>
      </c>
      <c r="AC249" s="10">
        <f t="shared" si="70"/>
        <v>4.7525666166801237</v>
      </c>
      <c r="AD249" s="10">
        <f t="shared" si="71"/>
        <v>0.14052160781887393</v>
      </c>
      <c r="AE249" s="10"/>
      <c r="AF249" s="10"/>
      <c r="AG249" s="10">
        <f t="shared" si="72"/>
        <v>99.999999999999986</v>
      </c>
      <c r="AH249" s="10"/>
      <c r="AI249" s="10"/>
    </row>
    <row r="250" spans="1:35" x14ac:dyDescent="0.3">
      <c r="A250" s="17" t="s">
        <v>395</v>
      </c>
      <c r="B250" s="10">
        <v>60.35</v>
      </c>
      <c r="C250" s="10">
        <v>0.98</v>
      </c>
      <c r="D250" s="10">
        <v>19.329999999999998</v>
      </c>
      <c r="E250" s="10">
        <v>5.97</v>
      </c>
      <c r="F250" s="10">
        <v>9.2999999999999999E-2</v>
      </c>
      <c r="G250" s="10">
        <v>2.1789999999999998</v>
      </c>
      <c r="H250" s="10">
        <v>1.3879999999999999</v>
      </c>
      <c r="I250" s="10">
        <v>1.552</v>
      </c>
      <c r="J250" s="10">
        <v>4.1420000000000003</v>
      </c>
      <c r="K250" s="10">
        <v>0.14399999999999999</v>
      </c>
      <c r="N250" s="16">
        <f t="shared" si="74"/>
        <v>96.128000000000014</v>
      </c>
      <c r="Q250" s="66">
        <f t="shared" si="58"/>
        <v>96.128000000000014</v>
      </c>
      <c r="R250" s="66">
        <f t="shared" si="59"/>
        <v>96.128000000000014</v>
      </c>
      <c r="S250" s="30">
        <f t="shared" si="60"/>
        <v>1.0402796271637815</v>
      </c>
      <c r="T250" s="17" t="str">
        <f t="shared" si="61"/>
        <v>LOM</v>
      </c>
      <c r="U250" s="10">
        <f t="shared" si="62"/>
        <v>62.780875499334215</v>
      </c>
      <c r="V250" s="10">
        <f t="shared" si="63"/>
        <v>1.0194740346205058</v>
      </c>
      <c r="W250" s="10">
        <f t="shared" si="64"/>
        <v>20.108605193075896</v>
      </c>
      <c r="X250" s="10">
        <f t="shared" si="65"/>
        <v>6.2104693741677757</v>
      </c>
      <c r="Y250" s="10">
        <f t="shared" si="66"/>
        <v>9.6746005326231677E-2</v>
      </c>
      <c r="Z250" s="10">
        <f t="shared" si="67"/>
        <v>2.2667693075898798</v>
      </c>
      <c r="AA250" s="10">
        <f t="shared" si="68"/>
        <v>1.4439081225033286</v>
      </c>
      <c r="AB250" s="10">
        <f t="shared" si="69"/>
        <v>1.614513981358189</v>
      </c>
      <c r="AC250" s="10">
        <f t="shared" si="70"/>
        <v>4.3088382157123837</v>
      </c>
      <c r="AD250" s="10">
        <f t="shared" si="71"/>
        <v>0.14980026631158452</v>
      </c>
      <c r="AE250" s="10"/>
      <c r="AF250" s="10"/>
      <c r="AG250" s="10">
        <f t="shared" si="72"/>
        <v>100</v>
      </c>
      <c r="AH250" s="10"/>
      <c r="AI250" s="10"/>
    </row>
    <row r="251" spans="1:35" x14ac:dyDescent="0.3">
      <c r="A251" s="17" t="s">
        <v>396</v>
      </c>
      <c r="B251" s="10">
        <v>61.64</v>
      </c>
      <c r="C251" s="10">
        <v>0.96</v>
      </c>
      <c r="D251" s="10">
        <v>19.14</v>
      </c>
      <c r="E251" s="10">
        <v>5.55</v>
      </c>
      <c r="F251" s="10">
        <v>7.0999999999999994E-2</v>
      </c>
      <c r="G251" s="10">
        <v>2.052</v>
      </c>
      <c r="H251" s="10">
        <v>1.0309999999999999</v>
      </c>
      <c r="I251" s="10">
        <v>1.6739999999999999</v>
      </c>
      <c r="J251" s="10">
        <v>3.839</v>
      </c>
      <c r="K251" s="10">
        <v>0.112</v>
      </c>
      <c r="N251" s="16">
        <f t="shared" si="74"/>
        <v>96.069000000000017</v>
      </c>
      <c r="Q251" s="66">
        <f t="shared" si="58"/>
        <v>96.069000000000017</v>
      </c>
      <c r="R251" s="66">
        <f t="shared" si="59"/>
        <v>96.069000000000017</v>
      </c>
      <c r="S251" s="30">
        <f t="shared" si="60"/>
        <v>1.0409185064901267</v>
      </c>
      <c r="T251" s="17" t="str">
        <f t="shared" si="61"/>
        <v>MRA</v>
      </c>
      <c r="U251" s="10">
        <f t="shared" si="62"/>
        <v>64.162216740051406</v>
      </c>
      <c r="V251" s="10">
        <f t="shared" si="63"/>
        <v>0.99928176623052167</v>
      </c>
      <c r="W251" s="10">
        <f t="shared" si="64"/>
        <v>19.923180214221027</v>
      </c>
      <c r="X251" s="10">
        <f t="shared" si="65"/>
        <v>5.7770977110202031</v>
      </c>
      <c r="Y251" s="10">
        <f t="shared" si="66"/>
        <v>7.3905213960798993E-2</v>
      </c>
      <c r="Z251" s="10">
        <f t="shared" si="67"/>
        <v>2.1359647753177402</v>
      </c>
      <c r="AA251" s="10">
        <f t="shared" si="68"/>
        <v>1.0731869801913205</v>
      </c>
      <c r="AB251" s="10">
        <f t="shared" si="69"/>
        <v>1.7424975798644722</v>
      </c>
      <c r="AC251" s="10">
        <f t="shared" si="70"/>
        <v>3.9960861464155966</v>
      </c>
      <c r="AD251" s="10">
        <f t="shared" si="71"/>
        <v>0.1165828727268942</v>
      </c>
      <c r="AE251" s="10"/>
      <c r="AF251" s="10"/>
      <c r="AG251" s="10">
        <f t="shared" si="72"/>
        <v>99.999999999999986</v>
      </c>
      <c r="AH251" s="10"/>
      <c r="AI251" s="10"/>
    </row>
    <row r="252" spans="1:35" x14ac:dyDescent="0.3">
      <c r="A252" s="17" t="s">
        <v>397</v>
      </c>
      <c r="B252" s="10">
        <v>55.87</v>
      </c>
      <c r="C252" s="10">
        <v>1.2</v>
      </c>
      <c r="D252" s="10">
        <v>22.44</v>
      </c>
      <c r="E252" s="10">
        <v>7.91</v>
      </c>
      <c r="F252" s="10">
        <v>9.2999999999999999E-2</v>
      </c>
      <c r="G252" s="10">
        <v>2.3769999999999998</v>
      </c>
      <c r="H252" s="10">
        <v>0.30099999999999999</v>
      </c>
      <c r="I252" s="10">
        <v>0.77800000000000002</v>
      </c>
      <c r="J252" s="10">
        <v>4.9400000000000004</v>
      </c>
      <c r="K252" s="10">
        <v>0.13500000000000001</v>
      </c>
      <c r="N252" s="16">
        <f t="shared" si="74"/>
        <v>96.044000000000011</v>
      </c>
      <c r="Q252" s="66">
        <f t="shared" si="58"/>
        <v>96.044000000000011</v>
      </c>
      <c r="R252" s="66">
        <f t="shared" si="59"/>
        <v>96.044000000000011</v>
      </c>
      <c r="S252" s="30">
        <f t="shared" si="60"/>
        <v>1.0411894548332012</v>
      </c>
      <c r="T252" s="17" t="str">
        <f t="shared" si="61"/>
        <v>EUP</v>
      </c>
      <c r="U252" s="10">
        <f t="shared" si="62"/>
        <v>58.171254841530953</v>
      </c>
      <c r="V252" s="10">
        <f t="shared" si="63"/>
        <v>1.2494273457998415</v>
      </c>
      <c r="W252" s="10">
        <f t="shared" si="64"/>
        <v>23.364291366457039</v>
      </c>
      <c r="X252" s="10">
        <f t="shared" si="65"/>
        <v>8.235808587730622</v>
      </c>
      <c r="Y252" s="10">
        <f t="shared" si="66"/>
        <v>9.6830619299487719E-2</v>
      </c>
      <c r="Z252" s="10">
        <f t="shared" si="67"/>
        <v>2.474907334138519</v>
      </c>
      <c r="AA252" s="10">
        <f t="shared" si="68"/>
        <v>0.31339802590479354</v>
      </c>
      <c r="AB252" s="10">
        <f t="shared" si="69"/>
        <v>0.81004539586023061</v>
      </c>
      <c r="AC252" s="10">
        <f t="shared" si="70"/>
        <v>5.1434759068760147</v>
      </c>
      <c r="AD252" s="10">
        <f t="shared" si="71"/>
        <v>0.14056057640248218</v>
      </c>
      <c r="AE252" s="10"/>
      <c r="AF252" s="10"/>
      <c r="AG252" s="10">
        <f t="shared" si="72"/>
        <v>99.999999999999972</v>
      </c>
      <c r="AH252" s="10"/>
      <c r="AI252" s="10"/>
    </row>
    <row r="253" spans="1:35" x14ac:dyDescent="0.3">
      <c r="A253" s="24" t="s">
        <v>398</v>
      </c>
      <c r="B253" s="21">
        <v>59.43</v>
      </c>
      <c r="C253" s="21">
        <v>1.18</v>
      </c>
      <c r="D253" s="21">
        <v>20.420000000000002</v>
      </c>
      <c r="E253" s="21">
        <v>8.34</v>
      </c>
      <c r="F253" s="21">
        <v>0.24099999999999999</v>
      </c>
      <c r="G253" s="21">
        <v>1.5169999999999999</v>
      </c>
      <c r="H253" s="21">
        <v>0.34799999999999998</v>
      </c>
      <c r="I253" s="21">
        <v>0.85</v>
      </c>
      <c r="J253" s="21">
        <v>2.8980000000000001</v>
      </c>
      <c r="K253" s="21">
        <v>0.17399999999999999</v>
      </c>
      <c r="L253" s="21"/>
      <c r="M253" s="21"/>
      <c r="N253" s="22">
        <f t="shared" si="74"/>
        <v>95.397999999999996</v>
      </c>
      <c r="O253" s="21"/>
      <c r="P253" s="21"/>
      <c r="Q253" s="66">
        <f t="shared" si="58"/>
        <v>95.397999999999996</v>
      </c>
      <c r="R253" s="66">
        <f t="shared" si="59"/>
        <v>95.397999999999996</v>
      </c>
      <c r="S253" s="30">
        <f t="shared" si="60"/>
        <v>1.0482400050315521</v>
      </c>
      <c r="T253" s="17" t="str">
        <f t="shared" si="61"/>
        <v>VDR</v>
      </c>
      <c r="U253" s="10">
        <f t="shared" si="62"/>
        <v>62.296903499025142</v>
      </c>
      <c r="V253" s="10">
        <f t="shared" si="63"/>
        <v>1.2369232059372315</v>
      </c>
      <c r="W253" s="10">
        <f t="shared" si="64"/>
        <v>21.405060902744296</v>
      </c>
      <c r="X253" s="10">
        <f t="shared" si="65"/>
        <v>8.7423216419631444</v>
      </c>
      <c r="Y253" s="10">
        <f t="shared" si="66"/>
        <v>0.25262584121260406</v>
      </c>
      <c r="Z253" s="10">
        <f t="shared" si="67"/>
        <v>1.5901800876328644</v>
      </c>
      <c r="AA253" s="10">
        <f t="shared" si="68"/>
        <v>0.36478752175098011</v>
      </c>
      <c r="AB253" s="10">
        <f t="shared" si="69"/>
        <v>0.89100400427681925</v>
      </c>
      <c r="AC253" s="10">
        <f t="shared" si="70"/>
        <v>3.0377995345814384</v>
      </c>
      <c r="AD253" s="10">
        <f t="shared" si="71"/>
        <v>0.18239376087549006</v>
      </c>
      <c r="AE253" s="10"/>
      <c r="AF253" s="10"/>
      <c r="AG253" s="10">
        <f t="shared" si="72"/>
        <v>100.00000000000001</v>
      </c>
      <c r="AH253" s="10"/>
      <c r="AI253" s="10"/>
    </row>
    <row r="254" spans="1:35" x14ac:dyDescent="0.3">
      <c r="A254" s="24" t="s">
        <v>400</v>
      </c>
      <c r="B254" s="21">
        <v>59.22</v>
      </c>
      <c r="C254" s="21">
        <v>1.2130000000000001</v>
      </c>
      <c r="D254" s="21">
        <v>21.23</v>
      </c>
      <c r="E254" s="21">
        <v>8.2230000000000008</v>
      </c>
      <c r="F254" s="21">
        <v>0.23400000000000001</v>
      </c>
      <c r="G254" s="21">
        <v>1.49</v>
      </c>
      <c r="H254" s="21">
        <v>0.33100000000000002</v>
      </c>
      <c r="I254" s="21">
        <v>0.88</v>
      </c>
      <c r="J254" s="21">
        <v>2.9009999999999998</v>
      </c>
      <c r="K254" s="21">
        <v>0.182</v>
      </c>
      <c r="L254" s="21"/>
      <c r="M254" s="21"/>
      <c r="N254" s="22">
        <f t="shared" si="74"/>
        <v>95.903999999999982</v>
      </c>
      <c r="O254" s="21"/>
      <c r="P254" s="21"/>
      <c r="Q254" s="66">
        <f t="shared" si="58"/>
        <v>95.903999999999982</v>
      </c>
      <c r="R254" s="66">
        <f t="shared" si="59"/>
        <v>95.903999999999982</v>
      </c>
      <c r="S254" s="30">
        <f t="shared" si="60"/>
        <v>1.0427093760427095</v>
      </c>
      <c r="T254" s="17" t="str">
        <f t="shared" si="61"/>
        <v>VDR2</v>
      </c>
      <c r="U254" s="10">
        <f t="shared" si="62"/>
        <v>61.74924924924926</v>
      </c>
      <c r="V254" s="10">
        <f t="shared" si="63"/>
        <v>1.2648064731398068</v>
      </c>
      <c r="W254" s="10">
        <f t="shared" si="64"/>
        <v>22.136720053386725</v>
      </c>
      <c r="X254" s="10">
        <f t="shared" si="65"/>
        <v>8.5741991991992013</v>
      </c>
      <c r="Y254" s="10">
        <f t="shared" si="66"/>
        <v>0.24399399399399405</v>
      </c>
      <c r="Z254" s="10">
        <f t="shared" si="67"/>
        <v>1.5536369703036372</v>
      </c>
      <c r="AA254" s="10">
        <f t="shared" si="68"/>
        <v>0.34513680347013687</v>
      </c>
      <c r="AB254" s="10">
        <f t="shared" si="69"/>
        <v>0.91758425091758433</v>
      </c>
      <c r="AC254" s="10">
        <f t="shared" si="70"/>
        <v>3.0248998998998999</v>
      </c>
      <c r="AD254" s="10">
        <f t="shared" si="71"/>
        <v>0.18977310643977313</v>
      </c>
      <c r="AE254" s="10"/>
      <c r="AF254" s="10"/>
      <c r="AG254" s="10">
        <f t="shared" si="72"/>
        <v>100.00000000000004</v>
      </c>
      <c r="AH254" s="10"/>
      <c r="AI254" s="10"/>
    </row>
    <row r="255" spans="1:35" x14ac:dyDescent="0.3">
      <c r="A255" s="24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2"/>
      <c r="O255" s="21"/>
      <c r="P255" s="21"/>
      <c r="Q255" s="66">
        <f t="shared" si="58"/>
        <v>0</v>
      </c>
      <c r="R255" s="66">
        <f t="shared" si="59"/>
        <v>0</v>
      </c>
      <c r="S255" s="30" t="e">
        <f t="shared" si="60"/>
        <v>#DIV/0!</v>
      </c>
      <c r="T255" s="17">
        <f t="shared" si="61"/>
        <v>0</v>
      </c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</row>
    <row r="256" spans="1:35" x14ac:dyDescent="0.3">
      <c r="A256" s="42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7"/>
      <c r="P256" s="27"/>
      <c r="Q256" s="66">
        <f t="shared" si="58"/>
        <v>0</v>
      </c>
      <c r="R256" s="66">
        <f t="shared" si="59"/>
        <v>0</v>
      </c>
      <c r="S256" s="30" t="e">
        <f t="shared" si="60"/>
        <v>#DIV/0!</v>
      </c>
      <c r="T256" s="17">
        <f t="shared" si="61"/>
        <v>0</v>
      </c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</row>
    <row r="257" spans="1:35" x14ac:dyDescent="0.3">
      <c r="A257" s="29">
        <v>525</v>
      </c>
      <c r="B257" s="28">
        <v>47.5</v>
      </c>
      <c r="C257" s="28">
        <v>0.68</v>
      </c>
      <c r="D257" s="28">
        <v>16.3</v>
      </c>
      <c r="E257" s="28">
        <f t="shared" ref="E257:E268" si="75">O257+(1.11*P257)</f>
        <v>5.3562000000000003</v>
      </c>
      <c r="F257" s="28">
        <v>0.14699999999999999</v>
      </c>
      <c r="G257" s="28">
        <v>3.1</v>
      </c>
      <c r="H257" s="28">
        <v>9.23</v>
      </c>
      <c r="I257" s="28">
        <v>1.49</v>
      </c>
      <c r="J257" s="28">
        <v>3.72</v>
      </c>
      <c r="K257" s="28">
        <v>0.17</v>
      </c>
      <c r="L257" s="28">
        <v>12.95</v>
      </c>
      <c r="M257" s="28"/>
      <c r="N257" s="28">
        <v>100.2</v>
      </c>
      <c r="O257" s="28">
        <v>0.45</v>
      </c>
      <c r="P257" s="28">
        <v>4.42</v>
      </c>
      <c r="Q257" s="66">
        <f t="shared" si="58"/>
        <v>100.64320000000001</v>
      </c>
      <c r="R257" s="66">
        <f t="shared" si="59"/>
        <v>87.693200000000004</v>
      </c>
      <c r="S257" s="30">
        <f t="shared" si="60"/>
        <v>1.1403392737407232</v>
      </c>
      <c r="T257" s="17">
        <f t="shared" si="61"/>
        <v>525</v>
      </c>
      <c r="U257" s="10">
        <f t="shared" si="62"/>
        <v>54.166115502684349</v>
      </c>
      <c r="V257" s="10">
        <f t="shared" si="63"/>
        <v>0.77543070614369181</v>
      </c>
      <c r="W257" s="10">
        <f t="shared" si="64"/>
        <v>18.587530161973788</v>
      </c>
      <c r="X257" s="10">
        <f t="shared" si="65"/>
        <v>6.107885218010062</v>
      </c>
      <c r="Y257" s="10">
        <f t="shared" si="66"/>
        <v>0.16762987323988629</v>
      </c>
      <c r="Z257" s="10">
        <f t="shared" si="67"/>
        <v>3.535051748596242</v>
      </c>
      <c r="AA257" s="10">
        <f t="shared" si="68"/>
        <v>10.525331496626876</v>
      </c>
      <c r="AB257" s="10">
        <f t="shared" si="69"/>
        <v>1.6991055178736776</v>
      </c>
      <c r="AC257" s="10">
        <f t="shared" si="70"/>
        <v>4.2420620983154906</v>
      </c>
      <c r="AD257" s="10">
        <f t="shared" si="71"/>
        <v>0.19385767653592295</v>
      </c>
      <c r="AE257" s="10"/>
      <c r="AF257" s="10"/>
      <c r="AG257" s="10">
        <f t="shared" si="72"/>
        <v>100</v>
      </c>
      <c r="AH257" s="10">
        <f t="shared" ref="AH257:AI261" si="76">O257*$S257</f>
        <v>0.51315267318332547</v>
      </c>
      <c r="AI257" s="10">
        <f t="shared" si="76"/>
        <v>5.0402995899339968</v>
      </c>
    </row>
    <row r="258" spans="1:35" x14ac:dyDescent="0.3">
      <c r="A258" s="29">
        <v>495</v>
      </c>
      <c r="B258" s="28">
        <v>60.1</v>
      </c>
      <c r="C258" s="28">
        <v>0.44</v>
      </c>
      <c r="D258" s="28">
        <v>23.1</v>
      </c>
      <c r="E258" s="28">
        <f t="shared" si="75"/>
        <v>3.4272</v>
      </c>
      <c r="F258" s="28">
        <v>2E-3</v>
      </c>
      <c r="G258" s="28">
        <v>1.46</v>
      </c>
      <c r="H258" s="28">
        <v>0.49</v>
      </c>
      <c r="I258" s="28">
        <v>0.55000000000000004</v>
      </c>
      <c r="J258" s="28">
        <v>7.49</v>
      </c>
      <c r="K258" s="28">
        <v>0.34</v>
      </c>
      <c r="L258" s="28">
        <v>3.66</v>
      </c>
      <c r="M258" s="28"/>
      <c r="N258" s="28">
        <v>101</v>
      </c>
      <c r="O258" s="28">
        <v>2.85</v>
      </c>
      <c r="P258" s="28">
        <v>0.52</v>
      </c>
      <c r="Q258" s="66">
        <f t="shared" si="58"/>
        <v>101.05919999999998</v>
      </c>
      <c r="R258" s="66">
        <f t="shared" si="59"/>
        <v>97.399199999999979</v>
      </c>
      <c r="S258" s="30">
        <f t="shared" si="60"/>
        <v>1.0267024780491012</v>
      </c>
      <c r="T258" s="17">
        <f t="shared" si="61"/>
        <v>495</v>
      </c>
      <c r="U258" s="10">
        <f t="shared" si="62"/>
        <v>61.704818930750982</v>
      </c>
      <c r="V258" s="10">
        <f t="shared" si="63"/>
        <v>0.45174909034160454</v>
      </c>
      <c r="W258" s="10">
        <f t="shared" si="64"/>
        <v>23.71682724293424</v>
      </c>
      <c r="X258" s="10">
        <f t="shared" si="65"/>
        <v>3.5187147327698796</v>
      </c>
      <c r="Y258" s="10">
        <f t="shared" si="66"/>
        <v>2.0534049560982023E-3</v>
      </c>
      <c r="Z258" s="10">
        <f t="shared" si="67"/>
        <v>1.4989856179516876</v>
      </c>
      <c r="AA258" s="10">
        <f t="shared" si="68"/>
        <v>0.50308421424405958</v>
      </c>
      <c r="AB258" s="10">
        <f t="shared" si="69"/>
        <v>0.56468636292700569</v>
      </c>
      <c r="AC258" s="10">
        <f t="shared" si="70"/>
        <v>7.6900015605877678</v>
      </c>
      <c r="AD258" s="10">
        <f t="shared" si="71"/>
        <v>0.34907884253669441</v>
      </c>
      <c r="AE258" s="10"/>
      <c r="AF258" s="10"/>
      <c r="AG258" s="10">
        <f t="shared" si="72"/>
        <v>100.00000000000003</v>
      </c>
      <c r="AH258" s="10">
        <f t="shared" si="76"/>
        <v>2.9261020624399383</v>
      </c>
      <c r="AI258" s="10">
        <f t="shared" si="76"/>
        <v>0.53388528858553264</v>
      </c>
    </row>
    <row r="259" spans="1:35" x14ac:dyDescent="0.3">
      <c r="A259" s="29">
        <v>495</v>
      </c>
      <c r="B259" s="28">
        <v>48.8</v>
      </c>
      <c r="C259" s="28">
        <v>1.07</v>
      </c>
      <c r="D259" s="28">
        <v>28.4</v>
      </c>
      <c r="E259" s="28">
        <f t="shared" si="75"/>
        <v>4.6165000000000003</v>
      </c>
      <c r="F259" s="28">
        <v>0.01</v>
      </c>
      <c r="G259" s="28">
        <v>1.33</v>
      </c>
      <c r="H259" s="28">
        <v>0.1</v>
      </c>
      <c r="I259" s="28">
        <v>0.1</v>
      </c>
      <c r="J259" s="28">
        <v>10.71</v>
      </c>
      <c r="K259" s="28">
        <v>0.06</v>
      </c>
      <c r="L259" s="28">
        <v>4.87</v>
      </c>
      <c r="M259" s="28"/>
      <c r="N259" s="28">
        <v>99.8</v>
      </c>
      <c r="O259" s="28">
        <v>2.23</v>
      </c>
      <c r="P259" s="28">
        <v>2.15</v>
      </c>
      <c r="Q259" s="66">
        <f t="shared" si="58"/>
        <v>100.06649999999999</v>
      </c>
      <c r="R259" s="66">
        <f t="shared" si="59"/>
        <v>95.196499999999986</v>
      </c>
      <c r="S259" s="30">
        <f t="shared" si="60"/>
        <v>1.0504587878756049</v>
      </c>
      <c r="T259" s="17">
        <f t="shared" si="61"/>
        <v>495</v>
      </c>
      <c r="U259" s="10">
        <f t="shared" si="62"/>
        <v>51.262388848329515</v>
      </c>
      <c r="V259" s="10">
        <f t="shared" si="63"/>
        <v>1.1239909030268973</v>
      </c>
      <c r="W259" s="10">
        <f t="shared" si="64"/>
        <v>29.833029575667176</v>
      </c>
      <c r="X259" s="10">
        <f t="shared" si="65"/>
        <v>4.8494429942277302</v>
      </c>
      <c r="Y259" s="10">
        <f t="shared" si="66"/>
        <v>1.0504587878756048E-2</v>
      </c>
      <c r="Z259" s="10">
        <f t="shared" si="67"/>
        <v>1.3971101878745547</v>
      </c>
      <c r="AA259" s="10">
        <f t="shared" si="68"/>
        <v>0.1050458787875605</v>
      </c>
      <c r="AB259" s="10">
        <f t="shared" si="69"/>
        <v>0.1050458787875605</v>
      </c>
      <c r="AC259" s="10">
        <f t="shared" si="70"/>
        <v>11.250413618147729</v>
      </c>
      <c r="AD259" s="10">
        <f t="shared" si="71"/>
        <v>6.3027527272536285E-2</v>
      </c>
      <c r="AE259" s="10"/>
      <c r="AF259" s="10"/>
      <c r="AG259" s="10">
        <f t="shared" si="72"/>
        <v>100.00000000000003</v>
      </c>
      <c r="AH259" s="10">
        <f t="shared" si="76"/>
        <v>2.3425230969625987</v>
      </c>
      <c r="AI259" s="10">
        <f t="shared" si="76"/>
        <v>2.2584863939325506</v>
      </c>
    </row>
    <row r="260" spans="1:35" x14ac:dyDescent="0.3">
      <c r="A260" s="29">
        <v>480</v>
      </c>
      <c r="B260" s="28">
        <v>62.5</v>
      </c>
      <c r="C260" s="28">
        <v>1.02</v>
      </c>
      <c r="D260" s="28">
        <v>19.5</v>
      </c>
      <c r="E260" s="28">
        <f t="shared" si="75"/>
        <v>6.2736000000000001</v>
      </c>
      <c r="F260" s="28">
        <v>3.3000000000000002E-2</v>
      </c>
      <c r="G260" s="28">
        <v>1.71</v>
      </c>
      <c r="H260" s="28">
        <v>0.16</v>
      </c>
      <c r="I260" s="28">
        <v>1.1100000000000001</v>
      </c>
      <c r="J260" s="28">
        <v>3.92</v>
      </c>
      <c r="K260" s="28">
        <v>0.11</v>
      </c>
      <c r="L260" s="28">
        <v>3.32</v>
      </c>
      <c r="M260" s="28"/>
      <c r="N260" s="28">
        <v>99.1</v>
      </c>
      <c r="O260" s="28">
        <v>0.99</v>
      </c>
      <c r="P260" s="28">
        <v>4.76</v>
      </c>
      <c r="Q260" s="66">
        <f t="shared" si="58"/>
        <v>99.656599999999997</v>
      </c>
      <c r="R260" s="66">
        <f t="shared" si="59"/>
        <v>96.336600000000004</v>
      </c>
      <c r="S260" s="30">
        <f t="shared" si="60"/>
        <v>1.0380270842026809</v>
      </c>
      <c r="T260" s="17">
        <f t="shared" si="61"/>
        <v>480</v>
      </c>
      <c r="U260" s="10">
        <f t="shared" si="62"/>
        <v>64.87669276266756</v>
      </c>
      <c r="V260" s="10">
        <f t="shared" si="63"/>
        <v>1.0587876258867346</v>
      </c>
      <c r="W260" s="10">
        <f t="shared" si="64"/>
        <v>20.241528141952276</v>
      </c>
      <c r="X260" s="10">
        <f t="shared" si="65"/>
        <v>6.5121667154539384</v>
      </c>
      <c r="Y260" s="10">
        <f t="shared" si="66"/>
        <v>3.4254893778688469E-2</v>
      </c>
      <c r="Z260" s="10">
        <f t="shared" si="67"/>
        <v>1.7750263139865843</v>
      </c>
      <c r="AA260" s="10">
        <f t="shared" si="68"/>
        <v>0.16608433347242893</v>
      </c>
      <c r="AB260" s="10">
        <f t="shared" si="69"/>
        <v>1.1522100634649759</v>
      </c>
      <c r="AC260" s="10">
        <f t="shared" si="70"/>
        <v>4.0690661700745085</v>
      </c>
      <c r="AD260" s="10">
        <f t="shared" si="71"/>
        <v>0.1141829792622949</v>
      </c>
      <c r="AE260" s="10"/>
      <c r="AF260" s="10"/>
      <c r="AG260" s="10">
        <f t="shared" si="72"/>
        <v>100</v>
      </c>
      <c r="AH260" s="10">
        <f t="shared" si="76"/>
        <v>1.027646813360654</v>
      </c>
      <c r="AI260" s="10">
        <f t="shared" si="76"/>
        <v>4.9410089208047605</v>
      </c>
    </row>
    <row r="261" spans="1:35" x14ac:dyDescent="0.3">
      <c r="A261" s="29">
        <v>445</v>
      </c>
      <c r="B261" s="28">
        <v>58.9</v>
      </c>
      <c r="C261" s="28">
        <v>1.08</v>
      </c>
      <c r="D261" s="28">
        <v>20</v>
      </c>
      <c r="E261" s="28">
        <f t="shared" si="75"/>
        <v>8.0070000000000014</v>
      </c>
      <c r="F261" s="28">
        <v>0.06</v>
      </c>
      <c r="G261" s="28">
        <v>2.36</v>
      </c>
      <c r="H261" s="28">
        <v>0.24</v>
      </c>
      <c r="I261" s="28">
        <v>1.53</v>
      </c>
      <c r="J261" s="28">
        <v>3.65</v>
      </c>
      <c r="K261" s="28">
        <v>0.2</v>
      </c>
      <c r="L261" s="28">
        <v>4.3899999999999997</v>
      </c>
      <c r="M261" s="28"/>
      <c r="N261" s="28">
        <v>99.9</v>
      </c>
      <c r="O261" s="28">
        <v>2.79</v>
      </c>
      <c r="P261" s="28">
        <v>4.7</v>
      </c>
      <c r="Q261" s="66">
        <f t="shared" si="58"/>
        <v>100.417</v>
      </c>
      <c r="R261" s="66">
        <f t="shared" si="59"/>
        <v>96.027000000000001</v>
      </c>
      <c r="S261" s="30">
        <f t="shared" si="60"/>
        <v>1.0413737802909597</v>
      </c>
      <c r="T261" s="17">
        <f t="shared" si="61"/>
        <v>445</v>
      </c>
      <c r="U261" s="10">
        <f t="shared" si="62"/>
        <v>61.336915659137524</v>
      </c>
      <c r="V261" s="10">
        <f t="shared" si="63"/>
        <v>1.1246836827142366</v>
      </c>
      <c r="W261" s="10">
        <f t="shared" si="64"/>
        <v>20.827475605819195</v>
      </c>
      <c r="X261" s="10">
        <f t="shared" si="65"/>
        <v>8.3382798587897167</v>
      </c>
      <c r="Y261" s="10">
        <f t="shared" si="66"/>
        <v>6.2482426817457581E-2</v>
      </c>
      <c r="Z261" s="10">
        <f t="shared" si="67"/>
        <v>2.4576421214866646</v>
      </c>
      <c r="AA261" s="10">
        <f t="shared" si="68"/>
        <v>0.24992970726983033</v>
      </c>
      <c r="AB261" s="10">
        <f t="shared" si="69"/>
        <v>1.5933018838451685</v>
      </c>
      <c r="AC261" s="10">
        <f t="shared" si="70"/>
        <v>3.801014298062003</v>
      </c>
      <c r="AD261" s="10">
        <f t="shared" si="71"/>
        <v>0.20827475605819196</v>
      </c>
      <c r="AE261" s="10"/>
      <c r="AF261" s="10"/>
      <c r="AG261" s="10">
        <f t="shared" si="72"/>
        <v>99.999999999999986</v>
      </c>
      <c r="AH261" s="10">
        <f t="shared" si="76"/>
        <v>2.9054328470117778</v>
      </c>
      <c r="AI261" s="10">
        <f t="shared" si="76"/>
        <v>4.8944567673675108</v>
      </c>
    </row>
    <row r="262" spans="1:35" x14ac:dyDescent="0.3">
      <c r="A262" s="29">
        <v>420</v>
      </c>
      <c r="B262" s="28">
        <v>43.1</v>
      </c>
      <c r="C262" s="28">
        <v>1.28</v>
      </c>
      <c r="D262" s="28">
        <v>26.2</v>
      </c>
      <c r="E262" s="28">
        <f t="shared" si="75"/>
        <v>8.3916000000000004</v>
      </c>
      <c r="F262" s="28">
        <v>6.0000000000000001E-3</v>
      </c>
      <c r="G262" s="28">
        <v>0.95</v>
      </c>
      <c r="H262" s="28">
        <v>0.57999999999999996</v>
      </c>
      <c r="I262" s="28">
        <v>0.32</v>
      </c>
      <c r="J262" s="28">
        <v>5.55</v>
      </c>
      <c r="K262" s="28">
        <v>7.0000000000000007E-2</v>
      </c>
      <c r="L262" s="28">
        <v>14.21</v>
      </c>
      <c r="M262" s="28"/>
      <c r="N262" s="28">
        <v>99.8</v>
      </c>
      <c r="O262" s="28">
        <v>0</v>
      </c>
      <c r="P262" s="28">
        <v>7.56</v>
      </c>
      <c r="Q262" s="66">
        <f t="shared" ref="Q262:Q273" si="77">SUM(B262:M262)</f>
        <v>100.65759999999997</v>
      </c>
      <c r="R262" s="66">
        <f t="shared" ref="R262:R273" si="78">SUM(B262:K262)</f>
        <v>86.44759999999998</v>
      </c>
      <c r="S262" s="30">
        <f t="shared" ref="S262:S273" si="79">100/R262</f>
        <v>1.156770112761951</v>
      </c>
      <c r="T262" s="17">
        <f t="shared" ref="T262:T273" si="80">A262</f>
        <v>420</v>
      </c>
      <c r="U262" s="10">
        <f t="shared" ref="U262:U273" si="81">B262*$S262</f>
        <v>49.85679186004009</v>
      </c>
      <c r="V262" s="10">
        <f t="shared" ref="V262:V273" si="82">C262*$S262</f>
        <v>1.4806657443352973</v>
      </c>
      <c r="W262" s="10">
        <f t="shared" ref="W262:W273" si="83">D262*$S262</f>
        <v>30.307376954363114</v>
      </c>
      <c r="X262" s="10">
        <f t="shared" ref="X262:X273" si="84">E262*$S262</f>
        <v>9.7071520782531877</v>
      </c>
      <c r="Y262" s="10">
        <f t="shared" ref="Y262:Y273" si="85">F262*$S262</f>
        <v>6.9406206765717056E-3</v>
      </c>
      <c r="Z262" s="10">
        <f t="shared" ref="Z262:Z273" si="86">G262*$S262</f>
        <v>1.0989316071238533</v>
      </c>
      <c r="AA262" s="10">
        <f t="shared" ref="AA262:AA273" si="87">H262*$S262</f>
        <v>0.67092666540193147</v>
      </c>
      <c r="AB262" s="10">
        <f t="shared" ref="AB262:AB273" si="88">I262*$S262</f>
        <v>0.37016643608382432</v>
      </c>
      <c r="AC262" s="10">
        <f t="shared" ref="AC262:AC273" si="89">J262*$S262</f>
        <v>6.4200741258288279</v>
      </c>
      <c r="AD262" s="10">
        <f t="shared" ref="AD262:AD273" si="90">K262*$S262</f>
        <v>8.0973907893336569E-2</v>
      </c>
      <c r="AE262" s="10"/>
      <c r="AF262" s="10"/>
      <c r="AG262" s="10">
        <f t="shared" ref="AG262:AG273" si="91">SUM(U262:AD262)</f>
        <v>100.00000000000004</v>
      </c>
      <c r="AH262" s="10"/>
      <c r="AI262" s="10">
        <f t="shared" ref="AI262:AI267" si="92">P262*$S262</f>
        <v>8.7451820524803487</v>
      </c>
    </row>
    <row r="263" spans="1:35" x14ac:dyDescent="0.3">
      <c r="A263" s="29">
        <v>415</v>
      </c>
      <c r="B263" s="28">
        <v>64.400000000000006</v>
      </c>
      <c r="C263" s="28">
        <v>0.78</v>
      </c>
      <c r="D263" s="28">
        <v>17.899999999999999</v>
      </c>
      <c r="E263" s="28">
        <f t="shared" si="75"/>
        <v>0.66610000000000003</v>
      </c>
      <c r="F263" s="28">
        <v>3.0000000000000001E-3</v>
      </c>
      <c r="G263" s="28">
        <v>0.6</v>
      </c>
      <c r="H263" s="28">
        <v>7.0000000000000007E-2</v>
      </c>
      <c r="I263" s="28">
        <v>0.24</v>
      </c>
      <c r="J263" s="28">
        <v>3.94</v>
      </c>
      <c r="K263" s="28">
        <v>0.04</v>
      </c>
      <c r="L263" s="28">
        <v>12.42</v>
      </c>
      <c r="M263" s="28"/>
      <c r="N263" s="28">
        <v>100.9</v>
      </c>
      <c r="O263" s="28">
        <v>0.1</v>
      </c>
      <c r="P263" s="28">
        <v>0.51</v>
      </c>
      <c r="Q263" s="66">
        <f t="shared" si="77"/>
        <v>101.0591</v>
      </c>
      <c r="R263" s="66">
        <f t="shared" si="78"/>
        <v>88.639099999999999</v>
      </c>
      <c r="S263" s="30">
        <f t="shared" si="79"/>
        <v>1.1281702995630596</v>
      </c>
      <c r="T263" s="17">
        <f t="shared" si="80"/>
        <v>415</v>
      </c>
      <c r="U263" s="10">
        <f t="shared" si="81"/>
        <v>72.654167291861043</v>
      </c>
      <c r="V263" s="10">
        <f t="shared" si="82"/>
        <v>0.87997283365918655</v>
      </c>
      <c r="W263" s="10">
        <f t="shared" si="83"/>
        <v>20.194248362178765</v>
      </c>
      <c r="X263" s="10">
        <f t="shared" si="84"/>
        <v>0.75147423653895407</v>
      </c>
      <c r="Y263" s="10">
        <f t="shared" si="85"/>
        <v>3.3845108986891789E-3</v>
      </c>
      <c r="Z263" s="10">
        <f t="shared" si="86"/>
        <v>0.67690217973783573</v>
      </c>
      <c r="AA263" s="10">
        <f t="shared" si="87"/>
        <v>7.8971920969414175E-2</v>
      </c>
      <c r="AB263" s="10">
        <f t="shared" si="88"/>
        <v>0.27076087189513431</v>
      </c>
      <c r="AC263" s="10">
        <f t="shared" si="89"/>
        <v>4.4449909802784546</v>
      </c>
      <c r="AD263" s="10">
        <f t="shared" si="90"/>
        <v>4.5126811982522386E-2</v>
      </c>
      <c r="AE263" s="10"/>
      <c r="AF263" s="10"/>
      <c r="AG263" s="10">
        <f t="shared" si="91"/>
        <v>100</v>
      </c>
      <c r="AH263" s="10">
        <f t="shared" ref="AH263:AH268" si="93">O263*$S263</f>
        <v>0.11281702995630596</v>
      </c>
      <c r="AI263" s="10">
        <f t="shared" si="92"/>
        <v>0.57536685277716038</v>
      </c>
    </row>
    <row r="264" spans="1:35" x14ac:dyDescent="0.3">
      <c r="A264" s="29">
        <v>400</v>
      </c>
      <c r="B264" s="28">
        <v>45.2</v>
      </c>
      <c r="C264" s="28">
        <v>1.0900000000000001</v>
      </c>
      <c r="D264" s="28">
        <v>29.1</v>
      </c>
      <c r="E264" s="28">
        <f t="shared" si="75"/>
        <v>9.9298000000000002</v>
      </c>
      <c r="F264" s="28">
        <v>0.121</v>
      </c>
      <c r="G264" s="28">
        <v>2.63</v>
      </c>
      <c r="H264" s="28">
        <v>0.17</v>
      </c>
      <c r="I264" s="28">
        <v>0.87</v>
      </c>
      <c r="J264" s="28">
        <v>4.72</v>
      </c>
      <c r="K264" s="28">
        <v>0.12</v>
      </c>
      <c r="L264" s="28">
        <v>6.2</v>
      </c>
      <c r="M264" s="28"/>
      <c r="N264" s="28">
        <v>99.4</v>
      </c>
      <c r="O264" s="28">
        <v>1.96</v>
      </c>
      <c r="P264" s="28">
        <v>7.18</v>
      </c>
      <c r="Q264" s="66">
        <f t="shared" si="77"/>
        <v>100.15080000000002</v>
      </c>
      <c r="R264" s="66">
        <f t="shared" si="78"/>
        <v>93.950800000000015</v>
      </c>
      <c r="S264" s="30">
        <f t="shared" si="79"/>
        <v>1.0643868918625492</v>
      </c>
      <c r="T264" s="17">
        <f t="shared" si="80"/>
        <v>400</v>
      </c>
      <c r="U264" s="10">
        <f t="shared" si="81"/>
        <v>48.110287512187227</v>
      </c>
      <c r="V264" s="10">
        <f t="shared" si="82"/>
        <v>1.1601817121301787</v>
      </c>
      <c r="W264" s="10">
        <f t="shared" si="83"/>
        <v>30.973658553200185</v>
      </c>
      <c r="X264" s="10">
        <f t="shared" si="84"/>
        <v>10.569148958816742</v>
      </c>
      <c r="Y264" s="10">
        <f t="shared" si="85"/>
        <v>0.12879081391536845</v>
      </c>
      <c r="Z264" s="10">
        <f t="shared" si="86"/>
        <v>2.7993375255985042</v>
      </c>
      <c r="AA264" s="10">
        <f t="shared" si="87"/>
        <v>0.18094577161663339</v>
      </c>
      <c r="AB264" s="10">
        <f t="shared" si="88"/>
        <v>0.92601659592041785</v>
      </c>
      <c r="AC264" s="10">
        <f t="shared" si="89"/>
        <v>5.0239061295912322</v>
      </c>
      <c r="AD264" s="10">
        <f t="shared" si="90"/>
        <v>0.1277264270235059</v>
      </c>
      <c r="AE264" s="10"/>
      <c r="AF264" s="10"/>
      <c r="AG264" s="10">
        <f t="shared" si="91"/>
        <v>100</v>
      </c>
      <c r="AH264" s="10">
        <f t="shared" si="93"/>
        <v>2.0861983080505966</v>
      </c>
      <c r="AI264" s="10">
        <f t="shared" si="92"/>
        <v>7.6422978835731028</v>
      </c>
    </row>
    <row r="265" spans="1:35" x14ac:dyDescent="0.3">
      <c r="A265" s="29">
        <v>365</v>
      </c>
      <c r="B265" s="28">
        <v>51.8</v>
      </c>
      <c r="C265" s="28">
        <v>1.57</v>
      </c>
      <c r="D265" s="28">
        <v>22.6</v>
      </c>
      <c r="E265" s="28">
        <f t="shared" si="75"/>
        <v>10.2469</v>
      </c>
      <c r="F265" s="28">
        <v>0.19700000000000001</v>
      </c>
      <c r="G265" s="28">
        <v>2.35</v>
      </c>
      <c r="H265" s="28">
        <v>0.7</v>
      </c>
      <c r="I265" s="28">
        <v>0.63</v>
      </c>
      <c r="J265" s="28">
        <v>4.4000000000000004</v>
      </c>
      <c r="K265" s="28">
        <v>0.18</v>
      </c>
      <c r="L265" s="28">
        <v>5.62</v>
      </c>
      <c r="M265" s="28"/>
      <c r="N265" s="28">
        <v>99.5</v>
      </c>
      <c r="O265" s="28">
        <v>1.6</v>
      </c>
      <c r="P265" s="28">
        <v>7.79</v>
      </c>
      <c r="Q265" s="66">
        <f t="shared" si="77"/>
        <v>100.29390000000001</v>
      </c>
      <c r="R265" s="66">
        <f t="shared" si="78"/>
        <v>94.673900000000003</v>
      </c>
      <c r="S265" s="30">
        <f t="shared" si="79"/>
        <v>1.0562573211835573</v>
      </c>
      <c r="T265" s="17">
        <f t="shared" si="80"/>
        <v>365</v>
      </c>
      <c r="U265" s="10">
        <f t="shared" si="81"/>
        <v>54.714129237308263</v>
      </c>
      <c r="V265" s="10">
        <f t="shared" si="82"/>
        <v>1.6583239942581851</v>
      </c>
      <c r="W265" s="10">
        <f t="shared" si="83"/>
        <v>23.871415458748398</v>
      </c>
      <c r="X265" s="10">
        <f t="shared" si="84"/>
        <v>10.823363144435794</v>
      </c>
      <c r="Y265" s="10">
        <f t="shared" si="85"/>
        <v>0.20808269227316079</v>
      </c>
      <c r="Z265" s="10">
        <f t="shared" si="86"/>
        <v>2.4822047047813598</v>
      </c>
      <c r="AA265" s="10">
        <f t="shared" si="87"/>
        <v>0.73938012482849003</v>
      </c>
      <c r="AB265" s="10">
        <f t="shared" si="88"/>
        <v>0.6654421123456411</v>
      </c>
      <c r="AC265" s="10">
        <f t="shared" si="89"/>
        <v>4.6475322132076524</v>
      </c>
      <c r="AD265" s="10">
        <f t="shared" si="90"/>
        <v>0.19012631781304032</v>
      </c>
      <c r="AE265" s="10"/>
      <c r="AF265" s="10"/>
      <c r="AG265" s="10">
        <f t="shared" si="91"/>
        <v>99.999999999999986</v>
      </c>
      <c r="AH265" s="10">
        <f t="shared" si="93"/>
        <v>1.6900117138936919</v>
      </c>
      <c r="AI265" s="10">
        <f t="shared" si="92"/>
        <v>8.2282445320199109</v>
      </c>
    </row>
    <row r="266" spans="1:35" x14ac:dyDescent="0.3">
      <c r="A266" s="29">
        <v>342</v>
      </c>
      <c r="B266" s="28">
        <v>64.099999999999994</v>
      </c>
      <c r="C266" s="28">
        <v>0.95</v>
      </c>
      <c r="D266" s="28">
        <v>18.600000000000001</v>
      </c>
      <c r="E266" s="28">
        <f t="shared" si="75"/>
        <v>6.2399000000000004</v>
      </c>
      <c r="F266" s="28">
        <v>4.2000000000000003E-2</v>
      </c>
      <c r="G266" s="28">
        <v>1.91</v>
      </c>
      <c r="H266" s="28">
        <v>0.28999999999999998</v>
      </c>
      <c r="I266" s="28">
        <v>1.1599999999999999</v>
      </c>
      <c r="J266" s="28">
        <v>3.06</v>
      </c>
      <c r="K266" s="28">
        <v>0.09</v>
      </c>
      <c r="L266" s="28">
        <v>3.96</v>
      </c>
      <c r="M266" s="28"/>
      <c r="N266" s="28">
        <v>99.9</v>
      </c>
      <c r="O266" s="28">
        <v>0.59</v>
      </c>
      <c r="P266" s="28">
        <v>5.09</v>
      </c>
      <c r="Q266" s="66">
        <f t="shared" si="77"/>
        <v>100.40190000000001</v>
      </c>
      <c r="R266" s="66">
        <f t="shared" si="78"/>
        <v>96.441900000000018</v>
      </c>
      <c r="S266" s="30">
        <f t="shared" si="79"/>
        <v>1.036893715283502</v>
      </c>
      <c r="T266" s="17">
        <f t="shared" si="80"/>
        <v>342</v>
      </c>
      <c r="U266" s="10">
        <f t="shared" si="81"/>
        <v>66.464887149672478</v>
      </c>
      <c r="V266" s="10">
        <f t="shared" si="82"/>
        <v>0.98504902951932694</v>
      </c>
      <c r="W266" s="10">
        <f t="shared" si="83"/>
        <v>19.286223104273141</v>
      </c>
      <c r="X266" s="10">
        <f t="shared" si="84"/>
        <v>6.4701130939975249</v>
      </c>
      <c r="Y266" s="10">
        <f t="shared" si="85"/>
        <v>4.3549536041907089E-2</v>
      </c>
      <c r="Z266" s="10">
        <f t="shared" si="86"/>
        <v>1.9804669961914889</v>
      </c>
      <c r="AA266" s="10">
        <f t="shared" si="87"/>
        <v>0.30069917743221558</v>
      </c>
      <c r="AB266" s="10">
        <f t="shared" si="88"/>
        <v>1.2027967097288623</v>
      </c>
      <c r="AC266" s="10">
        <f t="shared" si="89"/>
        <v>3.1728947687675162</v>
      </c>
      <c r="AD266" s="10">
        <f t="shared" si="90"/>
        <v>9.3320434375515182E-2</v>
      </c>
      <c r="AE266" s="10"/>
      <c r="AF266" s="10"/>
      <c r="AG266" s="10">
        <f t="shared" si="91"/>
        <v>100</v>
      </c>
      <c r="AH266" s="10">
        <f t="shared" si="93"/>
        <v>0.61176729201726621</v>
      </c>
      <c r="AI266" s="10">
        <f t="shared" si="92"/>
        <v>5.2777890107930254</v>
      </c>
    </row>
    <row r="267" spans="1:35" x14ac:dyDescent="0.3">
      <c r="A267" s="29">
        <v>338</v>
      </c>
      <c r="B267" s="28">
        <v>50.3</v>
      </c>
      <c r="C267" s="28">
        <v>1.1200000000000001</v>
      </c>
      <c r="D267" s="28">
        <v>27.8</v>
      </c>
      <c r="E267" s="28">
        <f t="shared" si="75"/>
        <v>6.4330000000000007</v>
      </c>
      <c r="F267" s="28">
        <v>0.02</v>
      </c>
      <c r="G267" s="28">
        <v>1.72</v>
      </c>
      <c r="H267" s="28">
        <v>0.23</v>
      </c>
      <c r="I267" s="28">
        <v>0.88</v>
      </c>
      <c r="J267" s="28">
        <v>6.63</v>
      </c>
      <c r="K267" s="28">
        <v>0.14000000000000001</v>
      </c>
      <c r="L267" s="28">
        <v>5.07</v>
      </c>
      <c r="M267" s="28"/>
      <c r="N267" s="28">
        <v>99.8</v>
      </c>
      <c r="O267" s="28">
        <v>1.66</v>
      </c>
      <c r="P267" s="28">
        <v>4.3</v>
      </c>
      <c r="Q267" s="66">
        <f t="shared" si="77"/>
        <v>100.34299999999999</v>
      </c>
      <c r="R267" s="66">
        <f t="shared" si="78"/>
        <v>95.272999999999996</v>
      </c>
      <c r="S267" s="30">
        <f t="shared" si="79"/>
        <v>1.049615315986691</v>
      </c>
      <c r="T267" s="17">
        <f t="shared" si="80"/>
        <v>338</v>
      </c>
      <c r="U267" s="10">
        <f t="shared" si="81"/>
        <v>52.795650394130554</v>
      </c>
      <c r="V267" s="10">
        <f t="shared" si="82"/>
        <v>1.1755691539050941</v>
      </c>
      <c r="W267" s="10">
        <f t="shared" si="83"/>
        <v>29.17930578443001</v>
      </c>
      <c r="X267" s="10">
        <f t="shared" si="84"/>
        <v>6.7521753277423837</v>
      </c>
      <c r="Y267" s="10">
        <f t="shared" si="85"/>
        <v>2.0992306319733822E-2</v>
      </c>
      <c r="Z267" s="10">
        <f t="shared" si="86"/>
        <v>1.8053383434971084</v>
      </c>
      <c r="AA267" s="10">
        <f t="shared" si="87"/>
        <v>0.24141152267693894</v>
      </c>
      <c r="AB267" s="10">
        <f t="shared" si="88"/>
        <v>0.92366147806828813</v>
      </c>
      <c r="AC267" s="10">
        <f t="shared" si="89"/>
        <v>6.9589495449917615</v>
      </c>
      <c r="AD267" s="10">
        <f t="shared" si="90"/>
        <v>0.14694614423813676</v>
      </c>
      <c r="AE267" s="10"/>
      <c r="AF267" s="10"/>
      <c r="AG267" s="10">
        <f t="shared" si="91"/>
        <v>100.00000000000003</v>
      </c>
      <c r="AH267" s="10">
        <f t="shared" si="93"/>
        <v>1.7423614245379069</v>
      </c>
      <c r="AI267" s="10">
        <f t="shared" si="92"/>
        <v>4.5133458587427713</v>
      </c>
    </row>
    <row r="268" spans="1:35" x14ac:dyDescent="0.3">
      <c r="A268" s="29">
        <v>290</v>
      </c>
      <c r="B268" s="28">
        <v>57.1</v>
      </c>
      <c r="C268" s="28">
        <v>0.82</v>
      </c>
      <c r="D268" s="28">
        <v>18.8</v>
      </c>
      <c r="E268" s="28">
        <f t="shared" si="75"/>
        <v>7</v>
      </c>
      <c r="F268" s="28">
        <v>0.17699999999999999</v>
      </c>
      <c r="G268" s="28">
        <v>3.43</v>
      </c>
      <c r="H268" s="28">
        <v>0.62</v>
      </c>
      <c r="I268" s="28">
        <v>0.85</v>
      </c>
      <c r="J268" s="28">
        <v>7.04</v>
      </c>
      <c r="K268" s="28">
        <v>0.19</v>
      </c>
      <c r="L268" s="28">
        <v>4.22</v>
      </c>
      <c r="M268" s="28"/>
      <c r="N268" s="28">
        <v>100.3</v>
      </c>
      <c r="O268" s="28">
        <v>7</v>
      </c>
      <c r="P268" s="28">
        <v>0</v>
      </c>
      <c r="Q268" s="66">
        <f t="shared" si="77"/>
        <v>100.24700000000001</v>
      </c>
      <c r="R268" s="66">
        <f t="shared" si="78"/>
        <v>96.027000000000015</v>
      </c>
      <c r="S268" s="30">
        <f t="shared" si="79"/>
        <v>1.0413737802909597</v>
      </c>
      <c r="T268" s="17">
        <f t="shared" si="80"/>
        <v>290</v>
      </c>
      <c r="U268" s="10">
        <f t="shared" si="81"/>
        <v>59.462442854613805</v>
      </c>
      <c r="V268" s="10">
        <f t="shared" si="82"/>
        <v>0.85392649983858693</v>
      </c>
      <c r="W268" s="10">
        <f t="shared" si="83"/>
        <v>19.577827069470043</v>
      </c>
      <c r="X268" s="10">
        <f t="shared" si="84"/>
        <v>7.2896164620367179</v>
      </c>
      <c r="Y268" s="10">
        <f t="shared" si="85"/>
        <v>0.18432315911149985</v>
      </c>
      <c r="Z268" s="10">
        <f t="shared" si="86"/>
        <v>3.5719120663979922</v>
      </c>
      <c r="AA268" s="10">
        <f t="shared" si="87"/>
        <v>0.64565174378039503</v>
      </c>
      <c r="AB268" s="10">
        <f t="shared" si="88"/>
        <v>0.88516771324731569</v>
      </c>
      <c r="AC268" s="10">
        <f t="shared" si="89"/>
        <v>7.3312714132483565</v>
      </c>
      <c r="AD268" s="10">
        <f t="shared" si="90"/>
        <v>0.19786101825528235</v>
      </c>
      <c r="AE268" s="10"/>
      <c r="AF268" s="10"/>
      <c r="AG268" s="10">
        <f t="shared" si="91"/>
        <v>100</v>
      </c>
      <c r="AH268" s="10">
        <f t="shared" si="93"/>
        <v>7.2896164620367179</v>
      </c>
      <c r="AI268" s="10"/>
    </row>
    <row r="269" spans="1:35" x14ac:dyDescent="0.3">
      <c r="Q269" s="66">
        <f t="shared" si="77"/>
        <v>0</v>
      </c>
      <c r="R269" s="66">
        <f t="shared" si="78"/>
        <v>0</v>
      </c>
      <c r="S269" s="30" t="e">
        <f t="shared" si="79"/>
        <v>#DIV/0!</v>
      </c>
      <c r="T269" s="17">
        <f t="shared" si="80"/>
        <v>0</v>
      </c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</row>
    <row r="270" spans="1:35" x14ac:dyDescent="0.3">
      <c r="A270" s="50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66">
        <f t="shared" si="77"/>
        <v>0</v>
      </c>
      <c r="R270" s="66">
        <f t="shared" si="78"/>
        <v>0</v>
      </c>
      <c r="S270" s="30" t="e">
        <f t="shared" si="79"/>
        <v>#DIV/0!</v>
      </c>
      <c r="T270" s="17">
        <f t="shared" si="80"/>
        <v>0</v>
      </c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</row>
    <row r="271" spans="1:35" x14ac:dyDescent="0.3">
      <c r="A271" s="50" t="s">
        <v>56</v>
      </c>
      <c r="B271" s="51">
        <v>52.38</v>
      </c>
      <c r="C271" s="51">
        <v>0.85</v>
      </c>
      <c r="D271" s="51">
        <v>15.3</v>
      </c>
      <c r="E271" s="51">
        <v>3</v>
      </c>
      <c r="F271" s="51">
        <v>0.09</v>
      </c>
      <c r="G271" s="51">
        <v>3.02</v>
      </c>
      <c r="H271" s="51">
        <v>5.55</v>
      </c>
      <c r="I271" s="51">
        <v>0.82</v>
      </c>
      <c r="J271" s="51">
        <v>3.89</v>
      </c>
      <c r="K271" s="51">
        <v>0.12</v>
      </c>
      <c r="L271" s="51">
        <v>11.86</v>
      </c>
      <c r="M271" s="51"/>
      <c r="N271" s="51">
        <f>SUM(B271:L271)</f>
        <v>96.88</v>
      </c>
      <c r="O271" s="51"/>
      <c r="P271" s="52"/>
      <c r="Q271" s="66">
        <f t="shared" si="77"/>
        <v>96.88</v>
      </c>
      <c r="R271" s="66">
        <f t="shared" si="78"/>
        <v>85.02</v>
      </c>
      <c r="S271" s="30">
        <f t="shared" si="79"/>
        <v>1.1761938367442955</v>
      </c>
      <c r="T271" s="17" t="str">
        <f t="shared" si="80"/>
        <v>Mean Russian Platform Shale (3)</v>
      </c>
      <c r="U271" s="10">
        <f t="shared" si="81"/>
        <v>61.609033168666201</v>
      </c>
      <c r="V271" s="10">
        <f t="shared" si="82"/>
        <v>0.99976476123265112</v>
      </c>
      <c r="W271" s="10">
        <f t="shared" si="83"/>
        <v>17.995765702187722</v>
      </c>
      <c r="X271" s="10">
        <f t="shared" si="84"/>
        <v>3.5285815102328861</v>
      </c>
      <c r="Y271" s="10">
        <f t="shared" si="85"/>
        <v>0.10585744530698658</v>
      </c>
      <c r="Z271" s="10">
        <f t="shared" si="86"/>
        <v>3.5521053869677721</v>
      </c>
      <c r="AA271" s="10">
        <f t="shared" si="87"/>
        <v>6.5278757939308392</v>
      </c>
      <c r="AB271" s="10">
        <f t="shared" si="88"/>
        <v>0.96447894613032226</v>
      </c>
      <c r="AC271" s="10">
        <f t="shared" si="89"/>
        <v>4.5753940249353091</v>
      </c>
      <c r="AD271" s="10">
        <f t="shared" si="90"/>
        <v>0.14114326040931544</v>
      </c>
      <c r="AE271" s="10"/>
      <c r="AF271" s="10"/>
      <c r="AG271" s="10">
        <f t="shared" si="91"/>
        <v>100</v>
      </c>
      <c r="AH271" s="10"/>
      <c r="AI271" s="10"/>
    </row>
    <row r="272" spans="1:35" x14ac:dyDescent="0.3">
      <c r="A272" s="50" t="s">
        <v>57</v>
      </c>
      <c r="B272" s="51">
        <v>59.48</v>
      </c>
      <c r="C272" s="51">
        <v>0.72</v>
      </c>
      <c r="D272" s="51">
        <v>15.51</v>
      </c>
      <c r="E272" s="51">
        <v>5.19</v>
      </c>
      <c r="F272" s="51">
        <v>0.06</v>
      </c>
      <c r="G272" s="51">
        <v>2.62</v>
      </c>
      <c r="H272" s="51">
        <v>3.33</v>
      </c>
      <c r="I272" s="51">
        <v>1.05</v>
      </c>
      <c r="J272" s="51">
        <v>3.64</v>
      </c>
      <c r="K272" s="51">
        <v>0.12</v>
      </c>
      <c r="L272" s="51">
        <v>8.5</v>
      </c>
      <c r="M272" s="51"/>
      <c r="N272" s="51">
        <f>SUM(B272:L272)</f>
        <v>100.22</v>
      </c>
      <c r="O272" s="51"/>
      <c r="P272" s="52"/>
      <c r="Q272" s="66">
        <f t="shared" si="77"/>
        <v>100.22</v>
      </c>
      <c r="R272" s="66">
        <f t="shared" si="78"/>
        <v>91.72</v>
      </c>
      <c r="S272" s="30">
        <f t="shared" si="79"/>
        <v>1.0902747492368077</v>
      </c>
      <c r="T272" s="17" t="str">
        <f t="shared" si="80"/>
        <v>North American shale Composite  (3)</v>
      </c>
      <c r="U272" s="10">
        <f t="shared" si="81"/>
        <v>64.849542084605318</v>
      </c>
      <c r="V272" s="10">
        <f t="shared" si="82"/>
        <v>0.78499781945050151</v>
      </c>
      <c r="W272" s="10">
        <f t="shared" si="83"/>
        <v>16.910161360662887</v>
      </c>
      <c r="X272" s="10">
        <f t="shared" si="84"/>
        <v>5.6585259485390322</v>
      </c>
      <c r="Y272" s="10">
        <f t="shared" si="85"/>
        <v>6.5416484954208459E-2</v>
      </c>
      <c r="Z272" s="10">
        <f t="shared" si="86"/>
        <v>2.8565198430004362</v>
      </c>
      <c r="AA272" s="10">
        <f t="shared" si="87"/>
        <v>3.6306149149585698</v>
      </c>
      <c r="AB272" s="10">
        <f t="shared" si="88"/>
        <v>1.1447884866986482</v>
      </c>
      <c r="AC272" s="10">
        <f t="shared" si="89"/>
        <v>3.9686000872219802</v>
      </c>
      <c r="AD272" s="10">
        <f t="shared" si="90"/>
        <v>0.13083296990841692</v>
      </c>
      <c r="AE272" s="10"/>
      <c r="AF272" s="10"/>
      <c r="AG272" s="10">
        <f t="shared" si="91"/>
        <v>100</v>
      </c>
      <c r="AH272" s="10"/>
      <c r="AI272" s="10"/>
    </row>
    <row r="273" spans="1:35" x14ac:dyDescent="0.3">
      <c r="A273" s="50" t="s">
        <v>58</v>
      </c>
      <c r="B273" s="51">
        <v>55.34</v>
      </c>
      <c r="C273" s="51">
        <v>0.84</v>
      </c>
      <c r="D273" s="51">
        <v>17.48</v>
      </c>
      <c r="E273" s="51">
        <v>8.17</v>
      </c>
      <c r="F273" s="51">
        <v>0.48</v>
      </c>
      <c r="G273" s="51">
        <v>3.42</v>
      </c>
      <c r="H273" s="51">
        <v>0.93</v>
      </c>
      <c r="I273" s="51">
        <v>1.53</v>
      </c>
      <c r="J273" s="51">
        <v>3.26</v>
      </c>
      <c r="K273" s="51">
        <v>0.14000000000000001</v>
      </c>
      <c r="L273" s="51">
        <v>8</v>
      </c>
      <c r="M273" s="51"/>
      <c r="N273" s="51">
        <f>SUM(B273:L273)</f>
        <v>99.590000000000032</v>
      </c>
      <c r="O273" s="52"/>
      <c r="P273" s="52"/>
      <c r="Q273" s="66">
        <f t="shared" si="77"/>
        <v>99.590000000000032</v>
      </c>
      <c r="R273" s="66">
        <f t="shared" si="78"/>
        <v>91.590000000000032</v>
      </c>
      <c r="S273" s="30">
        <f t="shared" si="79"/>
        <v>1.0918222513374818</v>
      </c>
      <c r="T273" s="17" t="str">
        <f t="shared" si="80"/>
        <v>Lithogenous pelagic clay  n=12  (4)</v>
      </c>
      <c r="U273" s="10">
        <f t="shared" si="81"/>
        <v>60.421443389016247</v>
      </c>
      <c r="V273" s="10">
        <f t="shared" si="82"/>
        <v>0.91713069112348466</v>
      </c>
      <c r="W273" s="10">
        <f t="shared" si="83"/>
        <v>19.085052953379183</v>
      </c>
      <c r="X273" s="10">
        <f t="shared" si="84"/>
        <v>8.9201877934272265</v>
      </c>
      <c r="Y273" s="10">
        <f t="shared" si="85"/>
        <v>0.52407468064199125</v>
      </c>
      <c r="Z273" s="10">
        <f t="shared" si="86"/>
        <v>3.7340320995741876</v>
      </c>
      <c r="AA273" s="10">
        <f t="shared" si="87"/>
        <v>1.015394693743858</v>
      </c>
      <c r="AB273" s="10">
        <f t="shared" si="88"/>
        <v>1.6704880445463473</v>
      </c>
      <c r="AC273" s="10">
        <f t="shared" si="89"/>
        <v>3.5593405393601905</v>
      </c>
      <c r="AD273" s="10">
        <f t="shared" si="90"/>
        <v>0.15285511518724745</v>
      </c>
      <c r="AE273" s="10"/>
      <c r="AF273" s="10"/>
      <c r="AG273" s="10">
        <f t="shared" si="91"/>
        <v>99.999999999999972</v>
      </c>
      <c r="AH273" s="10"/>
      <c r="AI273" s="10"/>
    </row>
    <row r="274" spans="1:35" x14ac:dyDescent="0.3">
      <c r="N274" s="16"/>
    </row>
    <row r="275" spans="1:35" x14ac:dyDescent="0.3">
      <c r="E275" s="10">
        <v>159.67000000000002</v>
      </c>
      <c r="I275" s="10">
        <v>61.97</v>
      </c>
      <c r="N275" s="16"/>
    </row>
    <row r="276" spans="1:35" x14ac:dyDescent="0.3">
      <c r="E276" s="10">
        <v>55.85</v>
      </c>
      <c r="I276" s="10">
        <v>22.99</v>
      </c>
      <c r="N276" s="16"/>
    </row>
    <row r="277" spans="1:35" s="49" customFormat="1" x14ac:dyDescent="0.3">
      <c r="A277" s="68"/>
      <c r="B277" s="68"/>
      <c r="C277" s="68"/>
      <c r="D277" s="68"/>
      <c r="E277" s="69" t="s">
        <v>454</v>
      </c>
      <c r="F277" s="49" t="s">
        <v>60</v>
      </c>
      <c r="G277" s="68"/>
      <c r="H277" s="68"/>
      <c r="I277" s="69" t="s">
        <v>458</v>
      </c>
      <c r="J277" s="68" t="s">
        <v>613</v>
      </c>
      <c r="K277" s="68"/>
      <c r="L277" s="68"/>
      <c r="M277" s="70"/>
      <c r="N277" s="68"/>
      <c r="O277" s="68"/>
      <c r="R277" s="71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</row>
    <row r="278" spans="1:35" x14ac:dyDescent="0.3">
      <c r="A278" s="10" t="s">
        <v>746</v>
      </c>
      <c r="E278" s="10">
        <v>0.99</v>
      </c>
      <c r="F278" s="10">
        <f>E278/E$276*(E$275/2)</f>
        <v>1.4151593554162938</v>
      </c>
      <c r="I278" s="10">
        <v>0.91</v>
      </c>
      <c r="J278" s="10">
        <f>I278/I$276*(I$275/2)</f>
        <v>1.226461505002175</v>
      </c>
      <c r="K278" s="16"/>
      <c r="P278"/>
      <c r="R278" s="30"/>
      <c r="S278" s="17"/>
      <c r="AI278"/>
    </row>
    <row r="279" spans="1:35" x14ac:dyDescent="0.3">
      <c r="A279" s="10" t="s">
        <v>748</v>
      </c>
      <c r="E279" s="10">
        <v>0.75</v>
      </c>
      <c r="F279" s="10">
        <f t="shared" ref="F279:F285" si="94">E279/E$276*(E$275/2)</f>
        <v>1.0720904207699196</v>
      </c>
      <c r="I279" s="10">
        <v>1.0900000000000001</v>
      </c>
      <c r="J279" s="10">
        <f t="shared" ref="J279:J285" si="95">I279/I$276*(I$275/2)</f>
        <v>1.4690582862113963</v>
      </c>
      <c r="K279" s="16"/>
      <c r="P279"/>
      <c r="R279" s="30"/>
      <c r="S279" s="17"/>
      <c r="AI279"/>
    </row>
    <row r="280" spans="1:35" x14ac:dyDescent="0.3">
      <c r="A280" s="10" t="s">
        <v>749</v>
      </c>
      <c r="E280" s="10">
        <v>6.83</v>
      </c>
      <c r="F280" s="10">
        <f t="shared" si="94"/>
        <v>9.7631700984780672</v>
      </c>
      <c r="I280" s="10">
        <v>0.153</v>
      </c>
      <c r="J280" s="10">
        <f t="shared" si="95"/>
        <v>0.20620726402783821</v>
      </c>
      <c r="K280" s="16"/>
      <c r="P280"/>
      <c r="R280" s="30"/>
      <c r="S280" s="17"/>
      <c r="AI280"/>
    </row>
    <row r="281" spans="1:35" x14ac:dyDescent="0.3">
      <c r="A281" s="10" t="s">
        <v>747</v>
      </c>
      <c r="E281" s="10">
        <v>10.73</v>
      </c>
      <c r="F281" s="10">
        <f t="shared" si="94"/>
        <v>15.338040286481649</v>
      </c>
      <c r="I281" s="10">
        <v>0.69</v>
      </c>
      <c r="J281" s="10">
        <f t="shared" si="95"/>
        <v>0.92995432796868194</v>
      </c>
      <c r="K281" s="16"/>
      <c r="P281"/>
      <c r="R281" s="30"/>
      <c r="S281" s="17"/>
      <c r="AI281"/>
    </row>
    <row r="282" spans="1:35" x14ac:dyDescent="0.3">
      <c r="A282" s="10" t="s">
        <v>750</v>
      </c>
      <c r="E282" s="10">
        <v>10.36</v>
      </c>
      <c r="F282" s="10">
        <f t="shared" si="94"/>
        <v>14.809142345568487</v>
      </c>
      <c r="I282" s="10">
        <v>0.66</v>
      </c>
      <c r="J282" s="10">
        <f t="shared" si="95"/>
        <v>0.8895215311004786</v>
      </c>
      <c r="K282" s="16"/>
      <c r="P282"/>
      <c r="R282" s="30"/>
      <c r="S282" s="17"/>
      <c r="AI282"/>
    </row>
    <row r="283" spans="1:35" x14ac:dyDescent="0.3">
      <c r="A283" s="10" t="s">
        <v>751</v>
      </c>
      <c r="E283" s="10">
        <v>11.91</v>
      </c>
      <c r="F283" s="10">
        <f t="shared" si="94"/>
        <v>17.024795881826321</v>
      </c>
      <c r="I283" s="10">
        <v>0.39</v>
      </c>
      <c r="J283" s="10">
        <f t="shared" si="95"/>
        <v>0.52562635928664636</v>
      </c>
      <c r="K283" s="16"/>
      <c r="P283"/>
      <c r="R283" s="30"/>
      <c r="S283" s="17"/>
      <c r="AI283"/>
    </row>
    <row r="284" spans="1:35" x14ac:dyDescent="0.3">
      <c r="A284" s="10" t="s">
        <v>752</v>
      </c>
      <c r="E284" s="10">
        <v>3.59</v>
      </c>
      <c r="F284" s="10">
        <f t="shared" si="94"/>
        <v>5.1317394807520147</v>
      </c>
      <c r="I284" s="10">
        <v>0.34</v>
      </c>
      <c r="J284" s="10">
        <f t="shared" si="95"/>
        <v>0.45823836450630717</v>
      </c>
      <c r="K284" s="16"/>
      <c r="P284"/>
      <c r="R284" s="30"/>
      <c r="S284" s="17"/>
      <c r="AI284"/>
    </row>
    <row r="285" spans="1:35" x14ac:dyDescent="0.3">
      <c r="A285" s="10" t="s">
        <v>753</v>
      </c>
      <c r="E285" s="10">
        <v>7.69</v>
      </c>
      <c r="F285" s="10">
        <f t="shared" si="94"/>
        <v>10.992500447627576</v>
      </c>
      <c r="I285" s="10">
        <v>0.93</v>
      </c>
      <c r="J285" s="10">
        <f t="shared" si="95"/>
        <v>1.2534167029143108</v>
      </c>
      <c r="K285" s="16"/>
      <c r="P285"/>
      <c r="R285" s="30"/>
      <c r="S285" s="17"/>
      <c r="AI285"/>
    </row>
    <row r="286" spans="1:35" x14ac:dyDescent="0.3">
      <c r="E286"/>
      <c r="F286"/>
      <c r="G286"/>
      <c r="H286"/>
      <c r="I286"/>
      <c r="L286" s="16"/>
    </row>
    <row r="287" spans="1:35" x14ac:dyDescent="0.3">
      <c r="E287"/>
      <c r="F287"/>
      <c r="G287"/>
      <c r="H287"/>
      <c r="I287"/>
      <c r="L28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5</vt:i4>
      </vt:variant>
    </vt:vector>
  </HeadingPairs>
  <TitlesOfParts>
    <vt:vector size="11" baseType="lpstr">
      <vt:lpstr>Classement éch</vt:lpstr>
      <vt:lpstr>TAB</vt:lpstr>
      <vt:lpstr>Mousty 100%</vt:lpstr>
      <vt:lpstr>ISOT</vt:lpstr>
      <vt:lpstr>REF</vt:lpstr>
      <vt:lpstr>Calcul anhydre</vt:lpstr>
      <vt:lpstr>Fe2O3vsFeO</vt:lpstr>
      <vt:lpstr>Fe2O3vsMnO</vt:lpstr>
      <vt:lpstr>SiAlvsMn</vt:lpstr>
      <vt:lpstr>SiAlvsFet</vt:lpstr>
      <vt:lpstr>SiAlvsFeK</vt:lpstr>
    </vt:vector>
  </TitlesOfParts>
  <Company>Priminfo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Liégeois</dc:creator>
  <cp:lastModifiedBy>Anceau Annick</cp:lastModifiedBy>
  <cp:lastPrinted>2022-09-08T22:54:41Z</cp:lastPrinted>
  <dcterms:created xsi:type="dcterms:W3CDTF">2014-11-12T13:59:27Z</dcterms:created>
  <dcterms:modified xsi:type="dcterms:W3CDTF">2023-12-29T11:01:42Z</dcterms:modified>
</cp:coreProperties>
</file>